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5600" windowHeight="11760" activeTab="1"/>
  </bookViews>
  <sheets>
    <sheet name="ඇමුණුම 11" sheetId="1" r:id="rId1"/>
    <sheet name="ඇමුණුම් 111" sheetId="2" r:id="rId2"/>
  </sheets>
  <calcPr calcId="144525"/>
</workbook>
</file>

<file path=xl/calcChain.xml><?xml version="1.0" encoding="utf-8"?>
<calcChain xmlns="http://schemas.openxmlformats.org/spreadsheetml/2006/main">
  <c r="H84" i="2" l="1"/>
  <c r="H65" i="2"/>
  <c r="H25" i="2"/>
  <c r="H93" i="2"/>
  <c r="H92" i="2"/>
  <c r="H91" i="2"/>
  <c r="H90" i="2"/>
  <c r="H89" i="2"/>
  <c r="H88" i="2"/>
  <c r="H87" i="2"/>
  <c r="H86" i="2"/>
  <c r="H85" i="2"/>
  <c r="H83" i="2"/>
  <c r="H82" i="2"/>
  <c r="H81" i="2"/>
  <c r="H79" i="2"/>
  <c r="H80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G94" i="2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7" i="1"/>
  <c r="I94" i="1" s="1"/>
  <c r="I94" i="2"/>
  <c r="E94" i="2"/>
  <c r="F94" i="2"/>
  <c r="G94" i="1"/>
  <c r="H94" i="1"/>
  <c r="J94" i="1"/>
  <c r="A94" i="2"/>
  <c r="H94" i="2" l="1"/>
  <c r="A94" i="1"/>
</calcChain>
</file>

<file path=xl/sharedStrings.xml><?xml version="1.0" encoding="utf-8"?>
<sst xmlns="http://schemas.openxmlformats.org/spreadsheetml/2006/main" count="697" uniqueCount="204">
  <si>
    <t>අනු අංකය</t>
  </si>
  <si>
    <t>ව්‍යාපෘතිය</t>
  </si>
  <si>
    <t>ප්‍රතිලාභීන් සංඛ්‍යාව</t>
  </si>
  <si>
    <t>533 ඌරලියාගාර</t>
  </si>
  <si>
    <t>533 ඒ මැල්ලවාගාර</t>
  </si>
  <si>
    <t>ජුකී මැෂින් 01</t>
  </si>
  <si>
    <t>534 ඉරට්ටකුලම උතුර</t>
  </si>
  <si>
    <t>534 ඒ පොතුවිල</t>
  </si>
  <si>
    <t>534 බී ඉරට්ටකුලම දකුණ</t>
  </si>
  <si>
    <t>ජුකී මහන මැෂින් 01</t>
  </si>
  <si>
    <t>534 සී ගලහිටියාව</t>
  </si>
  <si>
    <t>534 ඩී එරුන්විල</t>
  </si>
  <si>
    <t>රූපලාවන්‍ය කටයුතු සඳහා භාවිතා කරන පුටුවක්</t>
  </si>
  <si>
    <t xml:space="preserve">ස්ටීමර් කට්ටලයක් </t>
  </si>
  <si>
    <t>535 පට්ටියගම</t>
  </si>
  <si>
    <t>535 ඒ එගොඩයාගම</t>
  </si>
  <si>
    <t>පෙදරේරු කර්මාන්තය සදහා උපකරණ ලබාදීම</t>
  </si>
  <si>
    <t>වීදුරු කබඩ් 01</t>
  </si>
  <si>
    <t>536 ඉහලගම</t>
  </si>
  <si>
    <t>බේබි ඕලොක්  මැෂින් 01</t>
  </si>
  <si>
    <t>537 මරක්කලගම</t>
  </si>
  <si>
    <t>ලොකු ස්ටීමර් 01</t>
  </si>
  <si>
    <t>ලොකු ගෑස් සිලින්ඩරයක්</t>
  </si>
  <si>
    <t>537 ඒ මහබද්දේගම</t>
  </si>
  <si>
    <t>ග්‍රයින්ඩර් 01, ඩ්‍රීල් 01, රවුටර් 01</t>
  </si>
  <si>
    <t>540 නෙළුම්පොකුණ</t>
  </si>
  <si>
    <t>540 ඒ පූකුලම</t>
  </si>
  <si>
    <t>ලොකු ස්ටීමර් 01, නිකල් ඉදි ආප්ප වංගෙඩි 01</t>
  </si>
  <si>
    <t>බුෆේ කට්ටල 01</t>
  </si>
  <si>
    <t>540 බී තනිවැල්ලගම</t>
  </si>
  <si>
    <t>වඩු කර්මාන්තය සදහා උපකරණ ලබාදීම</t>
  </si>
  <si>
    <t>541 මුගුණුවටවන</t>
  </si>
  <si>
    <t>541 ඒ සුදුවැල්ල</t>
  </si>
  <si>
    <t>කෘෂි කර්මාන්තයට අවශ්‍ය උපකරණ ලබාදීම</t>
  </si>
  <si>
    <t>වතුර මෝටරයක්</t>
  </si>
  <si>
    <t>542 හේනෙපොල</t>
  </si>
  <si>
    <t>සීලර් මැෂින් 01</t>
  </si>
  <si>
    <t>ගෑස් ලිප</t>
  </si>
  <si>
    <t>542 ඒ ගල්මුරුව දකුණ</t>
  </si>
  <si>
    <t>පැණි උණු කිරීමට තාච්චියක් , පැණි ගබඩා කිරීමට වැට් 02</t>
  </si>
  <si>
    <t>ඩ්‍රිල් මැෂින් 01</t>
  </si>
  <si>
    <t>මහන මැෂිම සදහා මෝටරයක්</t>
  </si>
  <si>
    <t>543 කුඩීරිප්පුව</t>
  </si>
  <si>
    <t>මධ්‍යම ප්‍රමාණයේ වීදුරු කබඩ් 01</t>
  </si>
  <si>
    <t>මිරිස් ඇඹම්හල සඳහා නො:-07 ප්ලේට් 02, බෝලයක් සහ සීලර් 01, බෙල්ට් 02 (A  46,  A 56)</t>
  </si>
  <si>
    <t>543 ඒ පල්ලකැලේ</t>
  </si>
  <si>
    <t>ඉදි ආප්ප මිරිකන මැෂින් 01</t>
  </si>
  <si>
    <t>544 ගල්මුරුව උතුර</t>
  </si>
  <si>
    <t>ගෙවතු වගාව සදහා අවශ්‍ය උපකරණ ලබාදීම</t>
  </si>
  <si>
    <t>අගලෙ හෝර්ස් 01 (දිග අඩි 100), ඩ්‍රැගන් ෆෘට් රැක් 10, විල්බැරෝ 01, උදළු 01, මුල්ලු උදළු 01</t>
  </si>
  <si>
    <t>544 ඒ කච්චකඩුව</t>
  </si>
  <si>
    <t>545 නාන්කඩවර</t>
  </si>
  <si>
    <t>545 ඒ රත්මල්අගාර</t>
  </si>
  <si>
    <t>රවුටර් මැෂින් 01</t>
  </si>
  <si>
    <t>545 බී රත්නගිරිය</t>
  </si>
  <si>
    <t>546 කුඩාබිංගිරිය</t>
  </si>
  <si>
    <t>පරිපාලන වියදම සමඟ ප්‍රතිපාදන රු.</t>
  </si>
  <si>
    <t>ග්‍රයින්ඩර් 01 (බෝඩා ඒන්ජල් G7115-4)</t>
  </si>
  <si>
    <t xml:space="preserve"> හෝර්ස් 1 (අගල් 1)  , උදැල්ලක්</t>
  </si>
  <si>
    <t>ව්‍යාපෘතිය සඳහා වියදම් වු මුදල රු.</t>
  </si>
  <si>
    <t xml:space="preserve"> හෝර්ස් 1 (අගල් 1)  , ලොකු මුල්ලුවක්</t>
  </si>
  <si>
    <t>ඉතිරිය රු.</t>
  </si>
  <si>
    <t>සීලර් යන්ත්‍රයක්</t>
  </si>
  <si>
    <t>546 බී පනිරෙන්ඩාව</t>
  </si>
  <si>
    <t>ජලජ ශාක සිටුවන පැතලි සිමෙන්ති පෝච්චි 03</t>
  </si>
  <si>
    <t>කුඩා වීදුරු කබඩ් 01</t>
  </si>
  <si>
    <t>547 මහගම දකුණ</t>
  </si>
  <si>
    <t>547 ඒ මහගම උතුර</t>
  </si>
  <si>
    <t>547 බී කෝන්ගස්යාය</t>
  </si>
  <si>
    <t>547 සී අතුවන</t>
  </si>
  <si>
    <t>ඇළුමිනියම් ඉනිමගක්</t>
  </si>
  <si>
    <t>551 ඌරලිය</t>
  </si>
  <si>
    <t>551 ඒ හීන්අගාර</t>
  </si>
  <si>
    <t>වතුර බට (අගල් 1) රෝල් 02</t>
  </si>
  <si>
    <t>552 කරුක්කුවටවන</t>
  </si>
  <si>
    <t>553 සෙම්බුකට්ටිය</t>
  </si>
  <si>
    <t>ග්‍රයින්ඩර් මැෂිමක්</t>
  </si>
  <si>
    <t>කිලෝ 30ක ධාරිතාවයකින් යුතු සාස්පානක්</t>
  </si>
  <si>
    <t>554 කරුක්කුව</t>
  </si>
  <si>
    <t>දොඩම් මිරිකන මැෂිමක්</t>
  </si>
  <si>
    <t>554 ඒ හරීන්ද්‍රගම</t>
  </si>
  <si>
    <t>කොළ කැඳ නිෂ්පාදනය සඳහා අවශ්‍ය උපකරණ ලබාදීම</t>
  </si>
  <si>
    <t>ගෑස් ලිප හා සිලින්ඩරය</t>
  </si>
  <si>
    <t>555 ඒ පොන්නන්කන්නිය</t>
  </si>
  <si>
    <t>ගෑස් ලිපක් හා සිලින්ඩරය</t>
  </si>
  <si>
    <t>556 ඒ වාලහේන</t>
  </si>
  <si>
    <t>556 බී මනක්කුලම</t>
  </si>
  <si>
    <t>දියර ඉසින යන්ත්‍රයක්</t>
  </si>
  <si>
    <t xml:space="preserve">අවන් 01ක් </t>
  </si>
  <si>
    <t>557 තඹගල්ල</t>
  </si>
  <si>
    <t xml:space="preserve">වීදුරු පොත් කබඩ් 01ක් </t>
  </si>
  <si>
    <t>ඩ්‍රිල් මැෂින් 01ක්</t>
  </si>
  <si>
    <t>557 ඒ දෙමටපිටිය</t>
  </si>
  <si>
    <t>557 බී තඹගල්ලවත්ත</t>
  </si>
  <si>
    <t>557 සී තඹගල්ල බටහිර</t>
  </si>
  <si>
    <t>ඕකිඩ් පැළ හා බඳුන්</t>
  </si>
  <si>
    <t>557 ඩී ඉඳිගස්විල</t>
  </si>
  <si>
    <t>රයිස් කුකර් 01</t>
  </si>
  <si>
    <t>560 පම්බල උතුර</t>
  </si>
  <si>
    <t>ධීවර කර්මාන්තය සදහා අවශ්‍ය උපකරණ ලබාදීම</t>
  </si>
  <si>
    <t>තණකොළ කපන මැෂිමක් ලබාදීම</t>
  </si>
  <si>
    <t>560 ඒ පම්බල දකුණ</t>
  </si>
  <si>
    <t>එකතුව</t>
  </si>
  <si>
    <t>546 ඒ මැදගම</t>
  </si>
  <si>
    <t xml:space="preserve"> - </t>
  </si>
  <si>
    <t xml:space="preserve"> -</t>
  </si>
  <si>
    <t>ජික්ෂො මැෂින් 01</t>
  </si>
  <si>
    <t>පරිපාලන වියදම රු.</t>
  </si>
  <si>
    <t>ලොකු ස්ටීමර් 01 , ලිපි 02 ගෑස් ලිපක් හා සිලින්ඩරය</t>
  </si>
  <si>
    <t>කොළ කැඳ උණුසුම්ව තබාගැනීම සඳහා භාජනයක් සහ ප්ලාස්ටික් මේසයක්</t>
  </si>
  <si>
    <t>වීදුරු කබඩ් 01 ක් සහ ප්ලාස්ටික් මේසයයක්</t>
  </si>
  <si>
    <t>කෘෂිකර්ම, ග්‍රාමීය ආර්ථික කටයුතු, වාරිමාර්ග සහ ධීවර හා ජලජ සම්පත් සංවර්ධන අමාත්‍යාංශය</t>
  </si>
  <si>
    <t>ප්‍රාදේශීය ලේකම් කොට්ඨාසය :- මාදම්පෙ</t>
  </si>
  <si>
    <t>2019 -  ග්‍රාමීය ආර්ථික ප්‍රවර්ධන වැඩසටහන - ග්‍රාමීය යටිතල පහසුකම් සංවර්ධනය</t>
  </si>
  <si>
    <t>සරුවත් සහ තේ අලෙවිය සදහා අවශ්‍ය උපකරණ ලබාදීම</t>
  </si>
  <si>
    <t>ආහාර නිෂ්පාදනය හා අලෙවිය සදහා අවශ්‍ය උපකරණ ලබාදීම</t>
  </si>
  <si>
    <t>ඇඳුම් මැසීමසදහා අවශ්‍ය උපකරණ ලබාදීම</t>
  </si>
  <si>
    <t>මාළු වෙළදාම සදහා අවශ්‍ය උපකරණ ලබාදීම</t>
  </si>
  <si>
    <t>ඇඳුම් මැසීම සදහා අවශ්‍ය උපකරණ ලබාදීම</t>
  </si>
  <si>
    <t>රූපලාවන්‍ය කටයුතු සදහා අවශ්‍ය උපකරණ ලබාදීම</t>
  </si>
  <si>
    <t>ඉදි ආප්ප නිෂ්පාදනය සදහා අවශ්‍ය උපකරණ ලබාදීම</t>
  </si>
  <si>
    <t>විදුලි කාර්මාන්තය සදහා අවශ්‍ය උපකරණ ලබාදීම</t>
  </si>
  <si>
    <t>සිල්ලර වෙළදාම සදහා අවශ්‍ය උපකරණ ලබාදීම</t>
  </si>
  <si>
    <t>මදුරු දැල් මැසීම සදහා අවශ්‍ය උපකරණ ලබාදීම</t>
  </si>
  <si>
    <t>ඉදිආප්ප නිෂ්පාදනය සදහා අවශ්‍ය උපකරණ ලබාදීම</t>
  </si>
  <si>
    <t>පින්තාරු කර්මාන්තය සදහා අවශ්‍ය උපකරණ ලබාදීම</t>
  </si>
  <si>
    <t>සත්ත්ව පාලනය සදහා අවශ්‍ය උපකරණ ලබාදීම</t>
  </si>
  <si>
    <t>කුළු බඩු අලෙවිය සදහා අවශ්‍ය උපකරණ ලබාදීම</t>
  </si>
  <si>
    <t>ආහාර නිෂ්පාදනය සදහා අවශ්‍ය උපකරණ ලබාදීම</t>
  </si>
  <si>
    <t>පැණි නිෂ්පාදනය සදහා අවශ්‍ය උපකරණ ලබාදීම</t>
  </si>
  <si>
    <t>වාහන පින්තාරු කිරීම සදහා අවශ්‍ය උපකරණ ලබාදීම</t>
  </si>
  <si>
    <t>ආහාර අලෙවිය සදහා අවශ්‍ය උපකරණ ලබාදීම</t>
  </si>
  <si>
    <t>ඇඹරුම් හලක් සදහා අවශ්‍ය උපකරණ ලබාදීම</t>
  </si>
  <si>
    <t>පෙදරේරු කර්මාන්තය  සදහා අවශ්‍ය උපකරණ ලබාදීම</t>
  </si>
  <si>
    <t>ස්වයං රැකියා සදහා අවශ්‍ය උපකරණ ලබාදීම</t>
  </si>
  <si>
    <t>කොළ කැඳ නිෂ්පාදනය හා අලෙවිය  සදහා අවශ්‍ය උපකරණ ලබාදීම</t>
  </si>
  <si>
    <t>මල් වගාව සදහා අවශ්‍ය උපකරණ ලබාදීම</t>
  </si>
  <si>
    <t>සිල්ලර අලෙවිසැලක් පවත්වාගෙන යාම සදහා අවශ්‍ය උපකරණ ලබාදීම</t>
  </si>
  <si>
    <t>ඇඹරුම් හලක් පවත්වාගෙන යාම සදහා අවශ්‍ය උපකරණ ලබාදීම</t>
  </si>
  <si>
    <t>වාහන අළුත්වැඩියා කිරීම (ටින්කරින් කිරීම) සදහා අවශ්‍ය උපකරණ ලබාදීම</t>
  </si>
  <si>
    <t>කරවල පැකට් කර අලෙවි කිරීම සදහා අවශ්‍ය උපකරණ ලබාදීම</t>
  </si>
  <si>
    <t>මල් පැළ අලෙවිය සදහා අවශ්‍ය උපකරණ ලබාදීම</t>
  </si>
  <si>
    <t>පෑස්සුම් කර්මාන්තය සදහා අවශ්‍ය උපකරණ ලබාදීම</t>
  </si>
  <si>
    <t>උත්සව අවස්ථා සඳහා බල්බ් වැල් සැපයීම සදහා අවශ්‍ය උපකරණ ලබාදීම</t>
  </si>
  <si>
    <t>බුලත් වගාව සදහා අවශ්‍ය උපකරණ ලබාදීම</t>
  </si>
  <si>
    <t>පෙදරේරු කර්මාන්තය සදහා අවශ්‍ය උපකරණ ලබාදීම</t>
  </si>
  <si>
    <t>උත්සව අවස්ථා සඳහා ආහාර පිසීම  සදහා අවශ්‍ය උපකරණ ලබාදීම</t>
  </si>
  <si>
    <t>පලතුරු බීම නිෂ්පාදනය සදහා අවශ්‍ය උපකරණ ලබාදීම</t>
  </si>
  <si>
    <t>කම්මල් කර්මාන්තය සදහා අවශ්‍ය උපකරණ ලබාදීම</t>
  </si>
  <si>
    <t>ඇන්තූරියම් වගාව සදහා  සදහා අවශ්‍ය උපකරණ ලබාදීම</t>
  </si>
  <si>
    <t>කෘෂි කර්මාන්තය සදහා අවශ්‍ය උපකරණ ලබාදීම</t>
  </si>
  <si>
    <t>රස කැවිලි නිෂ්පාදනය සදහා අවශ්‍ය උපකරණ ලබාදීම</t>
  </si>
  <si>
    <t xml:space="preserve">ආපන ශාලාවසදහා අවශ්‍ය උපකරණ ලබාදීම </t>
  </si>
  <si>
    <t>නිවාස වයරින් කිරීම සදහා අවශ්‍ය උපකරණ ලබාදීම</t>
  </si>
  <si>
    <t>බයිට් නිෂ්පාදනය කර අලෙවි කිරීම සදහා අවශ්‍ය උපකරණ ලබාදීම</t>
  </si>
  <si>
    <t>තණකොළ කැපීම සදහා අවශ්‍ය උපකරණ ලබාදීම</t>
  </si>
  <si>
    <t>කජු නිෂ්පාදනය සදහා අවශ්‍ය උපකරණ ලබාදීම</t>
  </si>
  <si>
    <t>භෞතික ප්‍රගතිය %</t>
  </si>
  <si>
    <t>වැඩසටහන අවසන් වී ඇත</t>
  </si>
  <si>
    <t>වැඩසටහන අවසන් වී නැත</t>
  </si>
  <si>
    <t>මූල්‍ය ප්‍රගතිය</t>
  </si>
  <si>
    <t>ව්‍යාපෘතිය සඳහා ගිය වියදම රු.</t>
  </si>
  <si>
    <t>අතැති බිල්පත් වටිනාකම</t>
  </si>
  <si>
    <t>වෙනත්</t>
  </si>
  <si>
    <t>ලබාදුන් උපකරණ</t>
  </si>
  <si>
    <t>ලිප් දෙක ගෑස් ලිපක්, ඇඳි රහිත පුටු 04 සහ ප්ලාස්ටික් මේසයක්, මේසයට සවි කරන ලොකු කුඩයක්</t>
  </si>
  <si>
    <t>ෆයිබර් මාළු පෙට්ටියක්, දම්වැල සහිත තරාදියක්  හා තරාදි පඩි</t>
  </si>
  <si>
    <r>
      <t xml:space="preserve">හිල්ටි ඩ්‍රිල් මැෂින් 01, 4 </t>
    </r>
    <r>
      <rPr>
        <sz val="10"/>
        <color theme="1"/>
        <rFont val="Calibri"/>
        <family val="2"/>
      </rPr>
      <t>"</t>
    </r>
    <r>
      <rPr>
        <sz val="10"/>
        <color theme="1"/>
        <rFont val="Calibri"/>
        <family val="2"/>
        <scheme val="minor"/>
      </rPr>
      <t>ග්‍රයින්ඩර් 01</t>
    </r>
  </si>
  <si>
    <r>
      <t>4</t>
    </r>
    <r>
      <rPr>
        <sz val="10"/>
        <rFont val="Iskoola Pota"/>
        <family val="2"/>
      </rPr>
      <t>½</t>
    </r>
    <r>
      <rPr>
        <sz val="10"/>
        <rFont val="Calibri"/>
        <family val="2"/>
      </rPr>
      <t>"</t>
    </r>
    <r>
      <rPr>
        <sz val="10"/>
        <rFont val="Calibri"/>
        <family val="2"/>
        <scheme val="minor"/>
      </rPr>
      <t>ග්‍රයින්ඩරයක්, ඩ්‍රිල් මැෂින් 01</t>
    </r>
  </si>
  <si>
    <t>24 L ධාරිතාවයකින් යුත් කම්පෙෂර් යන්ත්‍රයක්</t>
  </si>
  <si>
    <t xml:space="preserve">පවර් ෂෝ 01 </t>
  </si>
  <si>
    <r>
      <t xml:space="preserve"> 4</t>
    </r>
    <r>
      <rPr>
        <sz val="10"/>
        <color theme="1"/>
        <rFont val="Iskoola Pota"/>
        <family val="2"/>
      </rPr>
      <t>½</t>
    </r>
    <r>
      <rPr>
        <sz val="10"/>
        <color theme="1"/>
        <rFont val="Calibri"/>
        <family val="2"/>
      </rPr>
      <t>"</t>
    </r>
    <r>
      <rPr>
        <sz val="10"/>
        <color theme="1"/>
        <rFont val="Calibri"/>
        <family val="2"/>
        <scheme val="minor"/>
      </rPr>
      <t>ග්‍රයින්ඩර් 01</t>
    </r>
  </si>
  <si>
    <r>
      <t>කුකුල් දැල් 21m</t>
    </r>
    <r>
      <rPr>
        <sz val="10"/>
        <color theme="1"/>
        <rFont val="Calibri"/>
        <family val="2"/>
      </rPr>
      <t xml:space="preserve"> ,  අඩි 8 තහඩු 08</t>
    </r>
  </si>
  <si>
    <t>විල්බැරෝව, යකඩ ඉන්න, උදළුතලය, මුලුලුව</t>
  </si>
  <si>
    <t>ලිප් 02 ගෑස් ලිපක්</t>
  </si>
  <si>
    <r>
      <t>කුකුල් දැල් 15m</t>
    </r>
    <r>
      <rPr>
        <sz val="10"/>
        <color theme="1"/>
        <rFont val="Calibri"/>
        <family val="2"/>
      </rPr>
      <t xml:space="preserve"> ,  අඩි 8 තහඩු 12</t>
    </r>
  </si>
  <si>
    <r>
      <t>කුකුල් දැල් 12m</t>
    </r>
    <r>
      <rPr>
        <sz val="10"/>
        <color theme="1"/>
        <rFont val="Calibri"/>
        <family val="2"/>
      </rPr>
      <t xml:space="preserve"> ,  අඩි 6 තහඩු 14</t>
    </r>
  </si>
  <si>
    <t>සෙවන දැල් 23m</t>
  </si>
  <si>
    <t>ගේජ් 16 සෙවිලි තහඩු  අඩි 6න් 6සහ බොක්ස් බාර් අගලෙ බට 9</t>
  </si>
  <si>
    <t xml:space="preserve"> වෑල්ඩින් ප්ලාන්ට් එක</t>
  </si>
  <si>
    <r>
      <t>4</t>
    </r>
    <r>
      <rPr>
        <sz val="10"/>
        <color theme="1"/>
        <rFont val="Iskoola Pota"/>
        <family val="2"/>
      </rPr>
      <t>½</t>
    </r>
    <r>
      <rPr>
        <sz val="10"/>
        <color theme="1"/>
        <rFont val="Calibri"/>
        <family val="2"/>
      </rPr>
      <t>"</t>
    </r>
    <r>
      <rPr>
        <sz val="10"/>
        <color theme="1"/>
        <rFont val="Calibri"/>
        <family val="2"/>
        <scheme val="minor"/>
      </rPr>
      <t>ග්‍රයින්ඩර් මැෂිමක්</t>
    </r>
  </si>
  <si>
    <r>
      <t>කුකුල් දැල් 30m</t>
    </r>
    <r>
      <rPr>
        <sz val="10"/>
        <color theme="1"/>
        <rFont val="Calibri"/>
        <family val="2"/>
      </rPr>
      <t xml:space="preserve"> ,  අඩි 8 තහඩු 20</t>
    </r>
  </si>
  <si>
    <r>
      <t>කුකුල් දැල් 11m</t>
    </r>
    <r>
      <rPr>
        <sz val="10"/>
        <color theme="1"/>
        <rFont val="Calibri"/>
        <family val="2"/>
      </rPr>
      <t xml:space="preserve"> ,  අඩි 6 තහඩු 16</t>
    </r>
  </si>
  <si>
    <t xml:space="preserve">ලොකු ස්ටීමර් 01ක් </t>
  </si>
  <si>
    <r>
      <t>කුකුල් දැල් 24m</t>
    </r>
    <r>
      <rPr>
        <sz val="10"/>
        <color theme="1"/>
        <rFont val="Calibri"/>
        <family val="2"/>
      </rPr>
      <t xml:space="preserve"> </t>
    </r>
  </si>
  <si>
    <t>සිමෙන්ති මල් පෝච්චි 49</t>
  </si>
  <si>
    <r>
      <t>ප්ලාස්ටික් කුකුල් දැල්  අඩි 100</t>
    </r>
    <r>
      <rPr>
        <sz val="10"/>
        <color theme="1"/>
        <rFont val="Calibri"/>
        <family val="2"/>
      </rPr>
      <t xml:space="preserve"> ,  අඩි 6 තහඩු 5</t>
    </r>
  </si>
  <si>
    <r>
      <t>කුකුල් දැල් 20m</t>
    </r>
    <r>
      <rPr>
        <sz val="10"/>
        <color theme="1"/>
        <rFont val="Calibri"/>
        <family val="2"/>
      </rPr>
      <t xml:space="preserve"> ,  අඩි 6 තහඩු 10</t>
    </r>
  </si>
  <si>
    <t>ධීවර ආම්පන්න (දැල් ¾ දෙවළුව 02) ලබාදීම</t>
  </si>
  <si>
    <r>
      <t>මාළු දැල් 2</t>
    </r>
    <r>
      <rPr>
        <sz val="10"/>
        <color theme="1"/>
        <rFont val="Iskoola Pota"/>
        <family val="2"/>
      </rPr>
      <t>¾</t>
    </r>
    <r>
      <rPr>
        <sz val="10"/>
        <color theme="1"/>
        <rFont val="Calibri"/>
        <family val="2"/>
      </rPr>
      <t xml:space="preserve"> ප්‍රමාණයේ 02, බරු පැකට් 05,  මදු කැට 05</t>
    </r>
  </si>
  <si>
    <t>ඔරලෝසු මුහුණත හැඩති තරාදි 100Kg 01, 40 l ප්‍රමාණයේ බකට් 02, 15 l ප්‍රමාණයේ ප්ලාස්ටික් බේසම් 2 l , ප්‍රමාණයේ ප්ලාස්ටික් බේසම් 04</t>
  </si>
  <si>
    <t>උපකරණ සංඛ්‍යාව</t>
  </si>
  <si>
    <t>මුළු වියදම පරිපාලන වියදම සහිතව</t>
  </si>
  <si>
    <t>වෙන් කරන ලද ප්‍රතිපාදන රු. (පරිපාලන වියදම් සහිතව)</t>
  </si>
  <si>
    <t>ලබාදුන් ප්‍රතිපාදන රු. (පරිපාලන වියදම් සහිතව)</t>
  </si>
  <si>
    <t>ඇත</t>
  </si>
  <si>
    <t>වැඩසටහන</t>
  </si>
  <si>
    <t>මිරිස් මෝලසදහා බෙල්ට් 01 (A 44) ප්ලේට් 02 (නො:07), පිටිමෝල සදහා දැල් 3, රේසර් 02</t>
  </si>
  <si>
    <t>ලිප් 02 ගෑස් ලිපක්, ගෑස් සිලින්ඩරයක්, කුඩා තාච්චි 2</t>
  </si>
  <si>
    <t>ග්‍රාම නිලධාරී වසම</t>
  </si>
  <si>
    <t>ග්‍රාම නිලධාරී  වසම</t>
  </si>
  <si>
    <r>
      <t>ලොකු ස්ටීමර් 01, මේසයට සවි කරන ඉදිආප්ප මිරිකන මැෂ්න් 01, රයිස් කුකර් 01 (2</t>
    </r>
    <r>
      <rPr>
        <sz val="10"/>
        <color theme="1"/>
        <rFont val="Iskoola Pota"/>
        <family val="2"/>
      </rPr>
      <t>½</t>
    </r>
    <r>
      <rPr>
        <sz val="10"/>
        <color theme="1"/>
        <rFont val="Calibri"/>
        <family val="2"/>
      </rPr>
      <t xml:space="preserve"> kg)</t>
    </r>
  </si>
  <si>
    <t>ඇමුණුම් 111</t>
  </si>
  <si>
    <t>ඇමුණුම්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</si>
</sst>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indexed="8"/>
      <name val="Iskoola Pota"/>
      <family val="2"/>
    </font>
    <font>
      <sz val="10"/>
      <color theme="1"/>
      <name val="Iskoola Pota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 Light"/>
      <family val="2"/>
    </font>
    <font>
      <b/>
      <sz val="10"/>
      <color theme="1"/>
      <name val="Calibri"/>
      <family val="2"/>
      <scheme val="minor"/>
    </font>
    <font>
      <sz val="9"/>
      <color indexed="8"/>
      <name val="Iskoola Pota"/>
      <family val="2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Iskoola Pota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3" fontId="4" fillId="2" borderId="1" xfId="1" applyFont="1" applyFill="1" applyBorder="1" applyAlignment="1">
      <alignment vertical="center" wrapText="1"/>
    </xf>
    <xf numFmtId="43" fontId="3" fillId="2" borderId="1" xfId="1" applyFont="1" applyFill="1" applyBorder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43" fontId="3" fillId="2" borderId="1" xfId="0" applyNumberFormat="1" applyFont="1" applyFill="1" applyBorder="1" applyAlignment="1" applyProtection="1">
      <alignment vertical="center" wrapText="1"/>
      <protection locked="0"/>
    </xf>
    <xf numFmtId="43" fontId="4" fillId="2" borderId="1" xfId="1" applyFont="1" applyFill="1" applyBorder="1" applyAlignment="1">
      <alignment horizontal="center" vertical="center" wrapText="1"/>
    </xf>
    <xf numFmtId="0" fontId="8" fillId="2" borderId="0" xfId="0" applyFont="1" applyFill="1" applyAlignment="1" applyProtection="1">
      <alignment vertical="center" wrapText="1"/>
      <protection locked="0"/>
    </xf>
    <xf numFmtId="43" fontId="8" fillId="2" borderId="0" xfId="1" applyFont="1" applyFill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right" vertical="center" wrapText="1"/>
    </xf>
    <xf numFmtId="43" fontId="10" fillId="2" borderId="1" xfId="1" applyFont="1" applyFill="1" applyBorder="1" applyAlignment="1">
      <alignment vertical="center" wrapText="1"/>
    </xf>
    <xf numFmtId="0" fontId="11" fillId="2" borderId="0" xfId="0" applyFont="1" applyFill="1" applyAlignment="1" applyProtection="1">
      <alignment vertical="center" wrapText="1"/>
      <protection locked="0"/>
    </xf>
    <xf numFmtId="0" fontId="12" fillId="2" borderId="1" xfId="0" applyFont="1" applyFill="1" applyBorder="1" applyAlignment="1">
      <alignment horizontal="left" vertical="center" wrapText="1"/>
    </xf>
    <xf numFmtId="43" fontId="8" fillId="2" borderId="0" xfId="1" applyFont="1" applyFill="1" applyAlignment="1" applyProtection="1">
      <alignment horizontal="center" vertical="center" wrapText="1"/>
      <protection locked="0"/>
    </xf>
    <xf numFmtId="43" fontId="3" fillId="2" borderId="0" xfId="0" applyNumberFormat="1" applyFont="1" applyFill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left" vertical="center" wrapText="1"/>
    </xf>
    <xf numFmtId="0" fontId="14" fillId="0" borderId="0" xfId="0" applyFont="1"/>
    <xf numFmtId="0" fontId="9" fillId="0" borderId="0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43" fontId="10" fillId="2" borderId="1" xfId="0" applyNumberFormat="1" applyFont="1" applyFill="1" applyBorder="1" applyAlignment="1">
      <alignment horizontal="right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43" fontId="9" fillId="0" borderId="0" xfId="1" applyFont="1" applyBorder="1" applyAlignment="1">
      <alignment horizontal="left" vertical="center"/>
    </xf>
    <xf numFmtId="43" fontId="10" fillId="2" borderId="1" xfId="1" applyFont="1" applyFill="1" applyBorder="1" applyAlignment="1">
      <alignment horizontal="right" vertical="center" wrapText="1"/>
    </xf>
    <xf numFmtId="43" fontId="3" fillId="2" borderId="0" xfId="1" applyFont="1" applyFill="1" applyAlignment="1" applyProtection="1">
      <alignment vertical="center" wrapText="1"/>
      <protection locked="0"/>
    </xf>
    <xf numFmtId="43" fontId="0" fillId="2" borderId="0" xfId="1" applyFont="1" applyFill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43" fontId="3" fillId="2" borderId="1" xfId="1" applyFont="1" applyFill="1" applyBorder="1" applyAlignment="1" applyProtection="1">
      <alignment horizontal="center" vertical="center" wrapText="1"/>
      <protection locked="0"/>
    </xf>
    <xf numFmtId="43" fontId="0" fillId="2" borderId="1" xfId="1" applyFont="1" applyFill="1" applyBorder="1" applyAlignment="1">
      <alignment horizontal="center" vertical="center" wrapText="1"/>
    </xf>
    <xf numFmtId="43" fontId="8" fillId="2" borderId="0" xfId="1" applyFont="1" applyFill="1" applyAlignment="1" applyProtection="1">
      <alignment horizontal="right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right" vertical="center"/>
    </xf>
    <xf numFmtId="0" fontId="9" fillId="2" borderId="0" xfId="0" applyFont="1" applyFill="1" applyAlignment="1">
      <alignment horizontal="left" vertical="center" wrapText="1"/>
    </xf>
  </cellXfs>
  <cellStyles count="4">
    <cellStyle name="Comma" xfId="1" builtinId="3"/>
    <cellStyle name="Comma 2" xfId="2"/>
    <cellStyle name="Comma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02"/>
  <sheetViews>
    <sheetView workbookViewId="0">
      <selection activeCell="O92" sqref="O92"/>
    </sheetView>
  </sheetViews>
  <sheetFormatPr defaultColWidth="9.140625" defaultRowHeight="15" x14ac:dyDescent="0.25"/>
  <cols>
    <col min="1" max="1" width="5" style="11" customWidth="1"/>
    <col min="2" max="2" width="13.7109375" style="11" customWidth="1"/>
    <col min="3" max="3" width="39.85546875" style="11" customWidth="1"/>
    <col min="4" max="4" width="5.140625" style="11" customWidth="1"/>
    <col min="5" max="5" width="12.7109375" style="11" customWidth="1"/>
    <col min="6" max="6" width="9.140625" style="11" customWidth="1"/>
    <col min="7" max="7" width="12.7109375" style="33" customWidth="1"/>
    <col min="8" max="9" width="12.7109375" style="11" customWidth="1"/>
    <col min="10" max="10" width="12.5703125" style="11" customWidth="1"/>
    <col min="11" max="11" width="4.28515625" style="11" customWidth="1"/>
    <col min="12" max="16384" width="9.140625" style="11"/>
  </cols>
  <sheetData>
    <row r="1" spans="1:11" s="25" customFormat="1" ht="23.25" x14ac:dyDescent="0.35">
      <c r="A1" s="49" t="s">
        <v>111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customFormat="1" ht="18.75" x14ac:dyDescent="0.25">
      <c r="A2" s="50" t="s">
        <v>113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customFormat="1" ht="15.75" x14ac:dyDescent="0.25">
      <c r="A3" s="51" t="s">
        <v>112</v>
      </c>
      <c r="B3" s="51"/>
      <c r="C3" s="51"/>
      <c r="D3" s="51"/>
      <c r="E3" s="26"/>
      <c r="F3" s="26"/>
      <c r="G3" s="30"/>
      <c r="H3" s="26"/>
      <c r="I3" s="56" t="s">
        <v>203</v>
      </c>
      <c r="J3" s="56"/>
      <c r="K3" s="26"/>
    </row>
    <row r="4" spans="1:11" ht="23.25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1" s="10" customFormat="1" ht="38.25" customHeight="1" x14ac:dyDescent="0.25">
      <c r="A5" s="53" t="s">
        <v>0</v>
      </c>
      <c r="B5" s="53" t="s">
        <v>199</v>
      </c>
      <c r="C5" s="53" t="s">
        <v>1</v>
      </c>
      <c r="D5" s="53" t="s">
        <v>2</v>
      </c>
      <c r="E5" s="46" t="s">
        <v>157</v>
      </c>
      <c r="F5" s="47"/>
      <c r="G5" s="46" t="s">
        <v>160</v>
      </c>
      <c r="H5" s="48"/>
      <c r="I5" s="48"/>
      <c r="J5" s="47"/>
      <c r="K5" s="54" t="s">
        <v>163</v>
      </c>
    </row>
    <row r="6" spans="1:11" s="10" customFormat="1" ht="51" x14ac:dyDescent="0.25">
      <c r="A6" s="53"/>
      <c r="B6" s="53"/>
      <c r="C6" s="53"/>
      <c r="D6" s="53"/>
      <c r="E6" s="23" t="s">
        <v>158</v>
      </c>
      <c r="F6" s="23" t="s">
        <v>159</v>
      </c>
      <c r="G6" s="42" t="s">
        <v>193</v>
      </c>
      <c r="H6" s="35" t="s">
        <v>161</v>
      </c>
      <c r="I6" s="35" t="s">
        <v>192</v>
      </c>
      <c r="J6" s="23" t="s">
        <v>162</v>
      </c>
      <c r="K6" s="55"/>
    </row>
    <row r="7" spans="1:11" s="10" customFormat="1" ht="25.5" x14ac:dyDescent="0.25">
      <c r="A7" s="7">
        <v>1</v>
      </c>
      <c r="B7" s="3" t="s">
        <v>3</v>
      </c>
      <c r="C7" s="4" t="s">
        <v>114</v>
      </c>
      <c r="D7" s="2">
        <v>1</v>
      </c>
      <c r="E7" s="2" t="s">
        <v>195</v>
      </c>
      <c r="F7" s="2" t="s">
        <v>104</v>
      </c>
      <c r="G7" s="13">
        <v>15000</v>
      </c>
      <c r="H7" s="8">
        <v>14700</v>
      </c>
      <c r="I7" s="29">
        <f>G7/100*1.5+H7</f>
        <v>14925</v>
      </c>
      <c r="J7" s="13">
        <v>14700</v>
      </c>
      <c r="K7" s="2"/>
    </row>
    <row r="8" spans="1:11" s="10" customFormat="1" ht="25.5" x14ac:dyDescent="0.25">
      <c r="A8" s="7">
        <v>2</v>
      </c>
      <c r="B8" s="3" t="s">
        <v>3</v>
      </c>
      <c r="C8" s="4" t="s">
        <v>115</v>
      </c>
      <c r="D8" s="2">
        <v>1</v>
      </c>
      <c r="E8" s="2" t="s">
        <v>195</v>
      </c>
      <c r="F8" s="2" t="s">
        <v>104</v>
      </c>
      <c r="G8" s="13">
        <v>12500</v>
      </c>
      <c r="H8" s="8">
        <v>12250</v>
      </c>
      <c r="I8" s="29">
        <f t="shared" ref="I8:I71" si="0">G8/100*1.5+H8</f>
        <v>12437.5</v>
      </c>
      <c r="J8" s="13">
        <v>12250</v>
      </c>
      <c r="K8" s="2"/>
    </row>
    <row r="9" spans="1:11" s="10" customFormat="1" ht="27" x14ac:dyDescent="0.25">
      <c r="A9" s="7">
        <v>3</v>
      </c>
      <c r="B9" s="3" t="s">
        <v>4</v>
      </c>
      <c r="C9" s="4" t="s">
        <v>116</v>
      </c>
      <c r="D9" s="2">
        <v>1</v>
      </c>
      <c r="E9" s="2" t="s">
        <v>195</v>
      </c>
      <c r="F9" s="2" t="s">
        <v>104</v>
      </c>
      <c r="G9" s="13">
        <v>15000</v>
      </c>
      <c r="H9" s="8">
        <v>14700</v>
      </c>
      <c r="I9" s="29">
        <f t="shared" si="0"/>
        <v>14925</v>
      </c>
      <c r="J9" s="13" t="s">
        <v>105</v>
      </c>
      <c r="K9" s="2"/>
    </row>
    <row r="10" spans="1:11" s="10" customFormat="1" ht="27" x14ac:dyDescent="0.25">
      <c r="A10" s="7">
        <v>4</v>
      </c>
      <c r="B10" s="3" t="s">
        <v>6</v>
      </c>
      <c r="C10" s="4" t="s">
        <v>117</v>
      </c>
      <c r="D10" s="2">
        <v>1</v>
      </c>
      <c r="E10" s="2" t="s">
        <v>195</v>
      </c>
      <c r="F10" s="2" t="s">
        <v>104</v>
      </c>
      <c r="G10" s="13">
        <v>10459.18</v>
      </c>
      <c r="H10" s="8">
        <v>10250</v>
      </c>
      <c r="I10" s="29">
        <f t="shared" si="0"/>
        <v>10406.887699999999</v>
      </c>
      <c r="J10" s="13" t="s">
        <v>105</v>
      </c>
      <c r="K10" s="2"/>
    </row>
    <row r="11" spans="1:11" s="10" customFormat="1" ht="13.5" x14ac:dyDescent="0.25">
      <c r="A11" s="7">
        <v>5</v>
      </c>
      <c r="B11" s="3" t="s">
        <v>7</v>
      </c>
      <c r="C11" s="4" t="s">
        <v>118</v>
      </c>
      <c r="D11" s="2">
        <v>1</v>
      </c>
      <c r="E11" s="2" t="s">
        <v>195</v>
      </c>
      <c r="F11" s="2" t="s">
        <v>104</v>
      </c>
      <c r="G11" s="13">
        <v>15000</v>
      </c>
      <c r="H11" s="8">
        <v>14700</v>
      </c>
      <c r="I11" s="29">
        <f t="shared" si="0"/>
        <v>14925</v>
      </c>
      <c r="J11" s="13" t="s">
        <v>105</v>
      </c>
      <c r="K11" s="2"/>
    </row>
    <row r="12" spans="1:11" s="10" customFormat="1" ht="40.5" x14ac:dyDescent="0.25">
      <c r="A12" s="7">
        <v>6</v>
      </c>
      <c r="B12" s="3" t="s">
        <v>8</v>
      </c>
      <c r="C12" s="4" t="s">
        <v>118</v>
      </c>
      <c r="D12" s="2">
        <v>1</v>
      </c>
      <c r="E12" s="2" t="s">
        <v>195</v>
      </c>
      <c r="F12" s="2" t="s">
        <v>104</v>
      </c>
      <c r="G12" s="13">
        <v>15000</v>
      </c>
      <c r="H12" s="8">
        <v>14700</v>
      </c>
      <c r="I12" s="29">
        <f t="shared" si="0"/>
        <v>14925</v>
      </c>
      <c r="J12" s="13" t="s">
        <v>105</v>
      </c>
      <c r="K12" s="2"/>
    </row>
    <row r="13" spans="1:11" s="10" customFormat="1" ht="25.5" x14ac:dyDescent="0.25">
      <c r="A13" s="7">
        <v>7</v>
      </c>
      <c r="B13" s="6" t="s">
        <v>10</v>
      </c>
      <c r="C13" s="4" t="s">
        <v>115</v>
      </c>
      <c r="D13" s="2">
        <v>1</v>
      </c>
      <c r="E13" s="2" t="s">
        <v>195</v>
      </c>
      <c r="F13" s="2" t="s">
        <v>104</v>
      </c>
      <c r="G13" s="13">
        <v>14387.76</v>
      </c>
      <c r="H13" s="8">
        <v>14100</v>
      </c>
      <c r="I13" s="29">
        <f t="shared" si="0"/>
        <v>14315.8164</v>
      </c>
      <c r="J13" s="13" t="s">
        <v>105</v>
      </c>
      <c r="K13" s="2"/>
    </row>
    <row r="14" spans="1:11" s="10" customFormat="1" ht="13.5" x14ac:dyDescent="0.25">
      <c r="A14" s="7">
        <v>8</v>
      </c>
      <c r="B14" s="3" t="s">
        <v>11</v>
      </c>
      <c r="C14" s="4" t="s">
        <v>119</v>
      </c>
      <c r="D14" s="2">
        <v>1</v>
      </c>
      <c r="E14" s="2" t="s">
        <v>195</v>
      </c>
      <c r="F14" s="2" t="s">
        <v>104</v>
      </c>
      <c r="G14" s="13">
        <v>10000</v>
      </c>
      <c r="H14" s="8">
        <v>9800</v>
      </c>
      <c r="I14" s="29">
        <f t="shared" si="0"/>
        <v>9950</v>
      </c>
      <c r="J14" s="13" t="s">
        <v>105</v>
      </c>
      <c r="K14" s="2"/>
    </row>
    <row r="15" spans="1:11" s="10" customFormat="1" ht="13.5" x14ac:dyDescent="0.25">
      <c r="A15" s="7">
        <v>9</v>
      </c>
      <c r="B15" s="3" t="s">
        <v>11</v>
      </c>
      <c r="C15" s="4" t="s">
        <v>120</v>
      </c>
      <c r="D15" s="2">
        <v>1</v>
      </c>
      <c r="E15" s="2" t="s">
        <v>195</v>
      </c>
      <c r="F15" s="2" t="s">
        <v>104</v>
      </c>
      <c r="G15" s="13">
        <v>5000</v>
      </c>
      <c r="H15" s="8">
        <v>4900</v>
      </c>
      <c r="I15" s="29">
        <f t="shared" si="0"/>
        <v>4975</v>
      </c>
      <c r="J15" s="13" t="s">
        <v>105</v>
      </c>
      <c r="K15" s="2"/>
    </row>
    <row r="16" spans="1:11" s="10" customFormat="1" ht="25.5" x14ac:dyDescent="0.25">
      <c r="A16" s="7">
        <v>10</v>
      </c>
      <c r="B16" s="3" t="s">
        <v>11</v>
      </c>
      <c r="C16" s="4" t="s">
        <v>115</v>
      </c>
      <c r="D16" s="2">
        <v>1</v>
      </c>
      <c r="E16" s="2" t="s">
        <v>195</v>
      </c>
      <c r="F16" s="2" t="s">
        <v>104</v>
      </c>
      <c r="G16" s="13">
        <v>12500</v>
      </c>
      <c r="H16" s="8">
        <v>12250</v>
      </c>
      <c r="I16" s="29">
        <f t="shared" si="0"/>
        <v>12437.5</v>
      </c>
      <c r="J16" s="13">
        <v>12250</v>
      </c>
      <c r="K16" s="2"/>
    </row>
    <row r="17" spans="1:11" s="10" customFormat="1" ht="13.5" x14ac:dyDescent="0.25">
      <c r="A17" s="7">
        <v>11</v>
      </c>
      <c r="B17" s="3" t="s">
        <v>14</v>
      </c>
      <c r="C17" s="4" t="s">
        <v>121</v>
      </c>
      <c r="D17" s="2">
        <v>1</v>
      </c>
      <c r="E17" s="2" t="s">
        <v>195</v>
      </c>
      <c r="F17" s="2" t="s">
        <v>104</v>
      </c>
      <c r="G17" s="13">
        <v>13209.18</v>
      </c>
      <c r="H17" s="8">
        <v>12945</v>
      </c>
      <c r="I17" s="29">
        <f t="shared" si="0"/>
        <v>13143.137699999999</v>
      </c>
      <c r="J17" s="13">
        <v>12945</v>
      </c>
      <c r="K17" s="2"/>
    </row>
    <row r="18" spans="1:11" s="10" customFormat="1" ht="27" x14ac:dyDescent="0.25">
      <c r="A18" s="7">
        <v>12</v>
      </c>
      <c r="B18" s="3" t="s">
        <v>15</v>
      </c>
      <c r="C18" s="4" t="s">
        <v>16</v>
      </c>
      <c r="D18" s="2">
        <v>1</v>
      </c>
      <c r="E18" s="2" t="s">
        <v>195</v>
      </c>
      <c r="F18" s="2" t="s">
        <v>104</v>
      </c>
      <c r="G18" s="13">
        <v>9984.69</v>
      </c>
      <c r="H18" s="8">
        <v>9785</v>
      </c>
      <c r="I18" s="29">
        <f t="shared" si="0"/>
        <v>9934.7703500000007</v>
      </c>
      <c r="J18" s="13">
        <v>9785</v>
      </c>
      <c r="K18" s="2"/>
    </row>
    <row r="19" spans="1:11" s="10" customFormat="1" ht="27" x14ac:dyDescent="0.25">
      <c r="A19" s="7">
        <v>13</v>
      </c>
      <c r="B19" s="3" t="s">
        <v>15</v>
      </c>
      <c r="C19" s="4" t="s">
        <v>122</v>
      </c>
      <c r="D19" s="2">
        <v>1</v>
      </c>
      <c r="E19" s="2" t="s">
        <v>195</v>
      </c>
      <c r="F19" s="2" t="s">
        <v>104</v>
      </c>
      <c r="G19" s="13">
        <v>5000</v>
      </c>
      <c r="H19" s="8">
        <v>4900</v>
      </c>
      <c r="I19" s="29">
        <f t="shared" si="0"/>
        <v>4975</v>
      </c>
      <c r="J19" s="13" t="s">
        <v>105</v>
      </c>
      <c r="K19" s="2"/>
    </row>
    <row r="20" spans="1:11" s="10" customFormat="1" ht="13.5" x14ac:dyDescent="0.25">
      <c r="A20" s="7">
        <v>14</v>
      </c>
      <c r="B20" s="3" t="s">
        <v>18</v>
      </c>
      <c r="C20" s="4" t="s">
        <v>123</v>
      </c>
      <c r="D20" s="2">
        <v>1</v>
      </c>
      <c r="E20" s="2" t="s">
        <v>195</v>
      </c>
      <c r="F20" s="2" t="s">
        <v>104</v>
      </c>
      <c r="G20" s="13">
        <v>15000</v>
      </c>
      <c r="H20" s="8">
        <v>14700</v>
      </c>
      <c r="I20" s="29">
        <f t="shared" si="0"/>
        <v>14925</v>
      </c>
      <c r="J20" s="13" t="s">
        <v>105</v>
      </c>
      <c r="K20" s="2"/>
    </row>
    <row r="21" spans="1:11" s="10" customFormat="1" ht="13.5" x14ac:dyDescent="0.25">
      <c r="A21" s="7">
        <v>15</v>
      </c>
      <c r="B21" s="3" t="s">
        <v>20</v>
      </c>
      <c r="C21" s="4" t="s">
        <v>124</v>
      </c>
      <c r="D21" s="2">
        <v>1</v>
      </c>
      <c r="E21" s="2" t="s">
        <v>195</v>
      </c>
      <c r="F21" s="2" t="s">
        <v>104</v>
      </c>
      <c r="G21" s="13">
        <v>3571.43</v>
      </c>
      <c r="H21" s="8">
        <v>3500</v>
      </c>
      <c r="I21" s="29">
        <f t="shared" si="0"/>
        <v>3553.5714499999999</v>
      </c>
      <c r="J21" s="13" t="s">
        <v>105</v>
      </c>
      <c r="K21" s="2"/>
    </row>
    <row r="22" spans="1:11" s="10" customFormat="1" ht="13.5" x14ac:dyDescent="0.25">
      <c r="A22" s="7">
        <v>16</v>
      </c>
      <c r="B22" s="3" t="s">
        <v>20</v>
      </c>
      <c r="C22" s="4" t="s">
        <v>124</v>
      </c>
      <c r="D22" s="2">
        <v>1</v>
      </c>
      <c r="E22" s="2" t="s">
        <v>195</v>
      </c>
      <c r="F22" s="2" t="s">
        <v>104</v>
      </c>
      <c r="G22" s="13">
        <v>5591.84</v>
      </c>
      <c r="H22" s="8">
        <v>5480</v>
      </c>
      <c r="I22" s="29">
        <f t="shared" si="0"/>
        <v>5563.8775999999998</v>
      </c>
      <c r="J22" s="13" t="s">
        <v>105</v>
      </c>
      <c r="K22" s="2"/>
    </row>
    <row r="23" spans="1:11" s="10" customFormat="1" ht="13.5" x14ac:dyDescent="0.25">
      <c r="A23" s="7">
        <v>17</v>
      </c>
      <c r="B23" s="3" t="s">
        <v>20</v>
      </c>
      <c r="C23" s="4" t="s">
        <v>124</v>
      </c>
      <c r="D23" s="2">
        <v>1</v>
      </c>
      <c r="E23" s="2" t="s">
        <v>195</v>
      </c>
      <c r="F23" s="2" t="s">
        <v>104</v>
      </c>
      <c r="G23" s="13">
        <v>5591.84</v>
      </c>
      <c r="H23" s="8">
        <v>5480</v>
      </c>
      <c r="I23" s="29">
        <f t="shared" si="0"/>
        <v>5563.8775999999998</v>
      </c>
      <c r="J23" s="13" t="s">
        <v>105</v>
      </c>
      <c r="K23" s="2"/>
    </row>
    <row r="24" spans="1:11" s="10" customFormat="1" ht="27" x14ac:dyDescent="0.25">
      <c r="A24" s="7">
        <v>18</v>
      </c>
      <c r="B24" s="3" t="s">
        <v>23</v>
      </c>
      <c r="C24" s="4" t="s">
        <v>16</v>
      </c>
      <c r="D24" s="2">
        <v>1</v>
      </c>
      <c r="E24" s="2" t="s">
        <v>195</v>
      </c>
      <c r="F24" s="2" t="s">
        <v>104</v>
      </c>
      <c r="G24" s="13">
        <v>15000</v>
      </c>
      <c r="H24" s="8">
        <v>14700</v>
      </c>
      <c r="I24" s="29">
        <f t="shared" si="0"/>
        <v>14925</v>
      </c>
      <c r="J24" s="13">
        <v>14700</v>
      </c>
      <c r="K24" s="2"/>
    </row>
    <row r="25" spans="1:11" s="10" customFormat="1" ht="27" x14ac:dyDescent="0.25">
      <c r="A25" s="7">
        <v>19</v>
      </c>
      <c r="B25" s="3" t="s">
        <v>25</v>
      </c>
      <c r="C25" s="4" t="s">
        <v>125</v>
      </c>
      <c r="D25" s="2">
        <v>1</v>
      </c>
      <c r="E25" s="2" t="s">
        <v>195</v>
      </c>
      <c r="F25" s="2" t="s">
        <v>104</v>
      </c>
      <c r="G25" s="13">
        <v>14285.71</v>
      </c>
      <c r="H25" s="8">
        <v>14000</v>
      </c>
      <c r="I25" s="29">
        <f t="shared" si="0"/>
        <v>14214.28565</v>
      </c>
      <c r="J25" s="13">
        <v>14000</v>
      </c>
      <c r="K25" s="2"/>
    </row>
    <row r="26" spans="1:11" s="10" customFormat="1" ht="13.5" x14ac:dyDescent="0.25">
      <c r="A26" s="7">
        <v>20</v>
      </c>
      <c r="B26" s="3" t="s">
        <v>26</v>
      </c>
      <c r="C26" s="4" t="s">
        <v>124</v>
      </c>
      <c r="D26" s="2">
        <v>1</v>
      </c>
      <c r="E26" s="2" t="s">
        <v>195</v>
      </c>
      <c r="F26" s="2" t="s">
        <v>104</v>
      </c>
      <c r="G26" s="13">
        <v>4132.6499999999996</v>
      </c>
      <c r="H26" s="8">
        <v>4050</v>
      </c>
      <c r="I26" s="29">
        <f t="shared" si="0"/>
        <v>4111.9897499999997</v>
      </c>
      <c r="J26" s="13" t="s">
        <v>105</v>
      </c>
      <c r="K26" s="2"/>
    </row>
    <row r="27" spans="1:11" s="10" customFormat="1" ht="25.5" x14ac:dyDescent="0.25">
      <c r="A27" s="7">
        <v>21</v>
      </c>
      <c r="B27" s="3" t="s">
        <v>26</v>
      </c>
      <c r="C27" s="4" t="s">
        <v>115</v>
      </c>
      <c r="D27" s="2">
        <v>1</v>
      </c>
      <c r="E27" s="2" t="s">
        <v>195</v>
      </c>
      <c r="F27" s="2" t="s">
        <v>104</v>
      </c>
      <c r="G27" s="13">
        <v>10000</v>
      </c>
      <c r="H27" s="8">
        <v>9800</v>
      </c>
      <c r="I27" s="29">
        <f t="shared" si="0"/>
        <v>9950</v>
      </c>
      <c r="J27" s="13" t="s">
        <v>105</v>
      </c>
      <c r="K27" s="2"/>
    </row>
    <row r="28" spans="1:11" s="10" customFormat="1" ht="27" x14ac:dyDescent="0.25">
      <c r="A28" s="7">
        <v>22</v>
      </c>
      <c r="B28" s="3" t="s">
        <v>29</v>
      </c>
      <c r="C28" s="4" t="s">
        <v>30</v>
      </c>
      <c r="D28" s="2">
        <v>1</v>
      </c>
      <c r="E28" s="2" t="s">
        <v>195</v>
      </c>
      <c r="F28" s="2" t="s">
        <v>104</v>
      </c>
      <c r="G28" s="13">
        <v>12244.9</v>
      </c>
      <c r="H28" s="8">
        <v>12000</v>
      </c>
      <c r="I28" s="29">
        <f t="shared" si="0"/>
        <v>12183.673500000001</v>
      </c>
      <c r="J28" s="13" t="s">
        <v>105</v>
      </c>
      <c r="K28" s="2"/>
    </row>
    <row r="29" spans="1:11" s="10" customFormat="1" ht="13.5" x14ac:dyDescent="0.25">
      <c r="A29" s="7">
        <v>23</v>
      </c>
      <c r="B29" s="3" t="s">
        <v>31</v>
      </c>
      <c r="C29" s="4" t="s">
        <v>30</v>
      </c>
      <c r="D29" s="2">
        <v>1</v>
      </c>
      <c r="E29" s="2" t="s">
        <v>195</v>
      </c>
      <c r="F29" s="2" t="s">
        <v>104</v>
      </c>
      <c r="G29" s="13">
        <v>5719.39</v>
      </c>
      <c r="H29" s="8">
        <v>5605</v>
      </c>
      <c r="I29" s="29">
        <f t="shared" si="0"/>
        <v>5690.7908500000003</v>
      </c>
      <c r="J29" s="13">
        <v>5605</v>
      </c>
      <c r="K29" s="2"/>
    </row>
    <row r="30" spans="1:11" s="10" customFormat="1" ht="13.5" x14ac:dyDescent="0.25">
      <c r="A30" s="7">
        <v>24</v>
      </c>
      <c r="B30" s="3" t="s">
        <v>31</v>
      </c>
      <c r="C30" s="4" t="s">
        <v>126</v>
      </c>
      <c r="D30" s="2">
        <v>1</v>
      </c>
      <c r="E30" s="2" t="s">
        <v>195</v>
      </c>
      <c r="F30" s="2" t="s">
        <v>104</v>
      </c>
      <c r="G30" s="13">
        <v>7767.35</v>
      </c>
      <c r="H30" s="8">
        <v>7612</v>
      </c>
      <c r="I30" s="29">
        <f t="shared" si="0"/>
        <v>7728.5102500000003</v>
      </c>
      <c r="J30" s="13">
        <v>4284</v>
      </c>
      <c r="K30" s="2"/>
    </row>
    <row r="31" spans="1:11" s="10" customFormat="1" ht="13.5" x14ac:dyDescent="0.25">
      <c r="A31" s="7">
        <v>25</v>
      </c>
      <c r="B31" s="3" t="s">
        <v>32</v>
      </c>
      <c r="C31" s="4" t="s">
        <v>33</v>
      </c>
      <c r="D31" s="2">
        <v>1</v>
      </c>
      <c r="E31" s="2" t="s">
        <v>195</v>
      </c>
      <c r="F31" s="2" t="s">
        <v>104</v>
      </c>
      <c r="G31" s="13">
        <v>15000</v>
      </c>
      <c r="H31" s="8">
        <v>14700</v>
      </c>
      <c r="I31" s="29">
        <f t="shared" si="0"/>
        <v>14925</v>
      </c>
      <c r="J31" s="13" t="s">
        <v>105</v>
      </c>
      <c r="K31" s="2"/>
    </row>
    <row r="32" spans="1:11" s="10" customFormat="1" ht="13.5" x14ac:dyDescent="0.25">
      <c r="A32" s="7">
        <v>26</v>
      </c>
      <c r="B32" s="3" t="s">
        <v>35</v>
      </c>
      <c r="C32" s="4" t="s">
        <v>127</v>
      </c>
      <c r="D32" s="2">
        <v>1</v>
      </c>
      <c r="E32" s="2" t="s">
        <v>195</v>
      </c>
      <c r="F32" s="2" t="s">
        <v>104</v>
      </c>
      <c r="G32" s="13">
        <v>3163.27</v>
      </c>
      <c r="H32" s="8">
        <v>3100</v>
      </c>
      <c r="I32" s="29">
        <f t="shared" si="0"/>
        <v>3147.4490500000002</v>
      </c>
      <c r="J32" s="13">
        <v>3100</v>
      </c>
      <c r="K32" s="2"/>
    </row>
    <row r="33" spans="1:11" s="10" customFormat="1" ht="13.5" x14ac:dyDescent="0.25">
      <c r="A33" s="7">
        <v>27</v>
      </c>
      <c r="B33" s="3" t="s">
        <v>35</v>
      </c>
      <c r="C33" s="4" t="s">
        <v>128</v>
      </c>
      <c r="D33" s="2">
        <v>1</v>
      </c>
      <c r="E33" s="2" t="s">
        <v>195</v>
      </c>
      <c r="F33" s="2" t="s">
        <v>104</v>
      </c>
      <c r="G33" s="13">
        <v>5000</v>
      </c>
      <c r="H33" s="8">
        <v>4900</v>
      </c>
      <c r="I33" s="29">
        <f t="shared" si="0"/>
        <v>4975</v>
      </c>
      <c r="J33" s="13" t="s">
        <v>105</v>
      </c>
      <c r="K33" s="2"/>
    </row>
    <row r="34" spans="1:11" s="10" customFormat="1" ht="13.5" x14ac:dyDescent="0.25">
      <c r="A34" s="7">
        <v>28</v>
      </c>
      <c r="B34" s="3" t="s">
        <v>35</v>
      </c>
      <c r="C34" s="4" t="s">
        <v>33</v>
      </c>
      <c r="D34" s="2">
        <v>1</v>
      </c>
      <c r="E34" s="2" t="s">
        <v>195</v>
      </c>
      <c r="F34" s="2" t="s">
        <v>104</v>
      </c>
      <c r="G34" s="13">
        <v>6000</v>
      </c>
      <c r="H34" s="8">
        <v>5880</v>
      </c>
      <c r="I34" s="29">
        <f t="shared" si="0"/>
        <v>5970</v>
      </c>
      <c r="J34" s="13">
        <v>5880</v>
      </c>
      <c r="K34" s="2"/>
    </row>
    <row r="35" spans="1:11" s="10" customFormat="1" ht="27" x14ac:dyDescent="0.25">
      <c r="A35" s="7">
        <v>29</v>
      </c>
      <c r="B35" s="3" t="s">
        <v>38</v>
      </c>
      <c r="C35" s="4" t="s">
        <v>129</v>
      </c>
      <c r="D35" s="2">
        <v>1</v>
      </c>
      <c r="E35" s="2" t="s">
        <v>195</v>
      </c>
      <c r="F35" s="2" t="s">
        <v>104</v>
      </c>
      <c r="G35" s="13">
        <v>6122.45</v>
      </c>
      <c r="H35" s="8">
        <v>6000</v>
      </c>
      <c r="I35" s="29">
        <f t="shared" si="0"/>
        <v>6091.8367500000004</v>
      </c>
      <c r="J35" s="13" t="s">
        <v>105</v>
      </c>
      <c r="K35" s="2"/>
    </row>
    <row r="36" spans="1:11" s="10" customFormat="1" ht="27" x14ac:dyDescent="0.25">
      <c r="A36" s="7">
        <v>30</v>
      </c>
      <c r="B36" s="3" t="s">
        <v>38</v>
      </c>
      <c r="C36" s="4" t="s">
        <v>130</v>
      </c>
      <c r="D36" s="2">
        <v>1</v>
      </c>
      <c r="E36" s="2" t="s">
        <v>195</v>
      </c>
      <c r="F36" s="2" t="s">
        <v>104</v>
      </c>
      <c r="G36" s="13">
        <v>4265.3100000000004</v>
      </c>
      <c r="H36" s="8">
        <v>4180</v>
      </c>
      <c r="I36" s="29">
        <f t="shared" si="0"/>
        <v>4243.9796500000002</v>
      </c>
      <c r="J36" s="13">
        <v>4180</v>
      </c>
      <c r="K36" s="2"/>
    </row>
    <row r="37" spans="1:11" s="10" customFormat="1" ht="27" x14ac:dyDescent="0.25">
      <c r="A37" s="7">
        <v>31</v>
      </c>
      <c r="B37" s="3" t="s">
        <v>38</v>
      </c>
      <c r="C37" s="4" t="s">
        <v>118</v>
      </c>
      <c r="D37" s="2">
        <v>1</v>
      </c>
      <c r="E37" s="2" t="s">
        <v>195</v>
      </c>
      <c r="F37" s="2" t="s">
        <v>104</v>
      </c>
      <c r="G37" s="13">
        <v>2500</v>
      </c>
      <c r="H37" s="8">
        <v>2450</v>
      </c>
      <c r="I37" s="29">
        <f t="shared" si="0"/>
        <v>2487.5</v>
      </c>
      <c r="J37" s="13" t="s">
        <v>105</v>
      </c>
      <c r="K37" s="2"/>
    </row>
    <row r="38" spans="1:11" s="10" customFormat="1" ht="13.5" x14ac:dyDescent="0.25">
      <c r="A38" s="7">
        <v>32</v>
      </c>
      <c r="B38" s="3" t="s">
        <v>42</v>
      </c>
      <c r="C38" s="4" t="s">
        <v>131</v>
      </c>
      <c r="D38" s="2">
        <v>1</v>
      </c>
      <c r="E38" s="2" t="s">
        <v>195</v>
      </c>
      <c r="F38" s="2" t="s">
        <v>104</v>
      </c>
      <c r="G38" s="13">
        <v>10000</v>
      </c>
      <c r="H38" s="8">
        <v>9800</v>
      </c>
      <c r="I38" s="29">
        <f t="shared" si="0"/>
        <v>9950</v>
      </c>
      <c r="J38" s="13" t="s">
        <v>105</v>
      </c>
      <c r="K38" s="2"/>
    </row>
    <row r="39" spans="1:11" s="10" customFormat="1" ht="13.5" x14ac:dyDescent="0.25">
      <c r="A39" s="7">
        <v>33</v>
      </c>
      <c r="B39" s="3" t="s">
        <v>42</v>
      </c>
      <c r="C39" s="4" t="s">
        <v>132</v>
      </c>
      <c r="D39" s="2">
        <v>1</v>
      </c>
      <c r="E39" s="2" t="s">
        <v>195</v>
      </c>
      <c r="F39" s="2" t="s">
        <v>104</v>
      </c>
      <c r="G39" s="13">
        <v>5000</v>
      </c>
      <c r="H39" s="8">
        <v>4900</v>
      </c>
      <c r="I39" s="29">
        <f t="shared" si="0"/>
        <v>4975</v>
      </c>
      <c r="J39" s="13">
        <v>4900</v>
      </c>
      <c r="K39" s="2"/>
    </row>
    <row r="40" spans="1:11" s="10" customFormat="1" ht="27" x14ac:dyDescent="0.25">
      <c r="A40" s="7">
        <v>34</v>
      </c>
      <c r="B40" s="3" t="s">
        <v>45</v>
      </c>
      <c r="C40" s="4" t="s">
        <v>133</v>
      </c>
      <c r="D40" s="2">
        <v>1</v>
      </c>
      <c r="E40" s="2" t="s">
        <v>195</v>
      </c>
      <c r="F40" s="2" t="s">
        <v>104</v>
      </c>
      <c r="G40" s="13">
        <v>4770.41</v>
      </c>
      <c r="H40" s="8">
        <v>4675</v>
      </c>
      <c r="I40" s="29">
        <f t="shared" si="0"/>
        <v>4746.5561500000003</v>
      </c>
      <c r="J40" s="13">
        <v>4675</v>
      </c>
      <c r="K40" s="2"/>
    </row>
    <row r="41" spans="1:11" s="10" customFormat="1" ht="27" x14ac:dyDescent="0.25">
      <c r="A41" s="7">
        <v>35</v>
      </c>
      <c r="B41" s="3" t="s">
        <v>45</v>
      </c>
      <c r="C41" s="4" t="s">
        <v>134</v>
      </c>
      <c r="D41" s="2">
        <v>1</v>
      </c>
      <c r="E41" s="2" t="s">
        <v>195</v>
      </c>
      <c r="F41" s="2" t="s">
        <v>104</v>
      </c>
      <c r="G41" s="13">
        <v>6000</v>
      </c>
      <c r="H41" s="8">
        <v>5880</v>
      </c>
      <c r="I41" s="29">
        <f t="shared" si="0"/>
        <v>5970</v>
      </c>
      <c r="J41" s="13" t="s">
        <v>105</v>
      </c>
      <c r="K41" s="2"/>
    </row>
    <row r="42" spans="1:11" s="10" customFormat="1" ht="27" x14ac:dyDescent="0.25">
      <c r="A42" s="7">
        <v>36</v>
      </c>
      <c r="B42" s="3" t="s">
        <v>45</v>
      </c>
      <c r="C42" s="4" t="s">
        <v>124</v>
      </c>
      <c r="D42" s="2">
        <v>1</v>
      </c>
      <c r="E42" s="2" t="s">
        <v>195</v>
      </c>
      <c r="F42" s="2" t="s">
        <v>104</v>
      </c>
      <c r="G42" s="13">
        <v>4000</v>
      </c>
      <c r="H42" s="8">
        <v>3920</v>
      </c>
      <c r="I42" s="29">
        <f t="shared" si="0"/>
        <v>3980</v>
      </c>
      <c r="J42" s="13" t="s">
        <v>105</v>
      </c>
      <c r="K42" s="2"/>
    </row>
    <row r="43" spans="1:11" s="10" customFormat="1" ht="27" x14ac:dyDescent="0.25">
      <c r="A43" s="7">
        <v>37</v>
      </c>
      <c r="B43" s="3" t="s">
        <v>45</v>
      </c>
      <c r="C43" s="4" t="s">
        <v>135</v>
      </c>
      <c r="D43" s="2">
        <v>1</v>
      </c>
      <c r="E43" s="2" t="s">
        <v>195</v>
      </c>
      <c r="F43" s="2" t="s">
        <v>104</v>
      </c>
      <c r="G43" s="13">
        <v>15187.76</v>
      </c>
      <c r="H43" s="8">
        <v>14884</v>
      </c>
      <c r="I43" s="29">
        <f t="shared" si="0"/>
        <v>15111.8164</v>
      </c>
      <c r="J43" s="13">
        <v>14884</v>
      </c>
      <c r="K43" s="2"/>
    </row>
    <row r="44" spans="1:11" s="10" customFormat="1" ht="27" x14ac:dyDescent="0.25">
      <c r="A44" s="7">
        <v>38</v>
      </c>
      <c r="B44" s="3" t="s">
        <v>47</v>
      </c>
      <c r="C44" s="4" t="s">
        <v>48</v>
      </c>
      <c r="D44" s="2">
        <v>1</v>
      </c>
      <c r="E44" s="2" t="s">
        <v>195</v>
      </c>
      <c r="F44" s="2" t="s">
        <v>104</v>
      </c>
      <c r="G44" s="13">
        <v>15000</v>
      </c>
      <c r="H44" s="8">
        <v>14700</v>
      </c>
      <c r="I44" s="29">
        <f t="shared" si="0"/>
        <v>14925</v>
      </c>
      <c r="J44" s="13">
        <v>8700</v>
      </c>
      <c r="K44" s="2"/>
    </row>
    <row r="45" spans="1:11" s="10" customFormat="1" ht="13.5" x14ac:dyDescent="0.25">
      <c r="A45" s="7">
        <v>39</v>
      </c>
      <c r="B45" s="3" t="s">
        <v>50</v>
      </c>
      <c r="C45" s="4" t="s">
        <v>126</v>
      </c>
      <c r="D45" s="2">
        <v>1</v>
      </c>
      <c r="E45" s="2" t="s">
        <v>195</v>
      </c>
      <c r="F45" s="2" t="s">
        <v>104</v>
      </c>
      <c r="G45" s="13">
        <v>8000</v>
      </c>
      <c r="H45" s="8">
        <v>7840</v>
      </c>
      <c r="I45" s="29">
        <f t="shared" si="0"/>
        <v>7960</v>
      </c>
      <c r="J45" s="13">
        <v>3060</v>
      </c>
      <c r="K45" s="2"/>
    </row>
    <row r="46" spans="1:11" s="10" customFormat="1" ht="13.5" x14ac:dyDescent="0.25">
      <c r="A46" s="7">
        <v>40</v>
      </c>
      <c r="B46" s="3" t="s">
        <v>50</v>
      </c>
      <c r="C46" s="4" t="s">
        <v>126</v>
      </c>
      <c r="D46" s="2">
        <v>1</v>
      </c>
      <c r="E46" s="2" t="s">
        <v>195</v>
      </c>
      <c r="F46" s="2" t="s">
        <v>104</v>
      </c>
      <c r="G46" s="13">
        <v>6955.1</v>
      </c>
      <c r="H46" s="8">
        <v>6816</v>
      </c>
      <c r="I46" s="29">
        <f t="shared" si="0"/>
        <v>6920.3265000000001</v>
      </c>
      <c r="J46" s="13">
        <v>2448</v>
      </c>
      <c r="K46" s="2"/>
    </row>
    <row r="47" spans="1:11" s="10" customFormat="1" ht="13.5" x14ac:dyDescent="0.25">
      <c r="A47" s="7">
        <v>41</v>
      </c>
      <c r="B47" s="3" t="s">
        <v>51</v>
      </c>
      <c r="C47" s="4" t="s">
        <v>30</v>
      </c>
      <c r="D47" s="2">
        <v>1</v>
      </c>
      <c r="E47" s="2" t="s">
        <v>195</v>
      </c>
      <c r="F47" s="2" t="s">
        <v>104</v>
      </c>
      <c r="G47" s="13">
        <v>7448.98</v>
      </c>
      <c r="H47" s="8">
        <v>7300</v>
      </c>
      <c r="I47" s="29">
        <f t="shared" si="0"/>
        <v>7411.7347</v>
      </c>
      <c r="J47" s="13">
        <v>7300</v>
      </c>
      <c r="K47" s="2"/>
    </row>
    <row r="48" spans="1:11" s="10" customFormat="1" ht="13.5" x14ac:dyDescent="0.25">
      <c r="A48" s="7">
        <v>42</v>
      </c>
      <c r="B48" s="3" t="s">
        <v>51</v>
      </c>
      <c r="C48" s="4" t="s">
        <v>136</v>
      </c>
      <c r="D48" s="2">
        <v>1</v>
      </c>
      <c r="E48" s="2" t="s">
        <v>195</v>
      </c>
      <c r="F48" s="2" t="s">
        <v>104</v>
      </c>
      <c r="G48" s="13">
        <v>7275.51</v>
      </c>
      <c r="H48" s="8">
        <v>7130</v>
      </c>
      <c r="I48" s="29">
        <f t="shared" si="0"/>
        <v>7239.1326499999996</v>
      </c>
      <c r="J48" s="13">
        <v>7130</v>
      </c>
      <c r="K48" s="2"/>
    </row>
    <row r="49" spans="1:11" s="10" customFormat="1" ht="27" x14ac:dyDescent="0.25">
      <c r="A49" s="7">
        <v>43</v>
      </c>
      <c r="B49" s="3" t="s">
        <v>52</v>
      </c>
      <c r="C49" s="4" t="s">
        <v>30</v>
      </c>
      <c r="D49" s="2">
        <v>1</v>
      </c>
      <c r="E49" s="2" t="s">
        <v>195</v>
      </c>
      <c r="F49" s="2" t="s">
        <v>104</v>
      </c>
      <c r="G49" s="13">
        <v>12602</v>
      </c>
      <c r="H49" s="8">
        <v>12350</v>
      </c>
      <c r="I49" s="29">
        <f t="shared" si="0"/>
        <v>12539.03</v>
      </c>
      <c r="J49" s="13">
        <v>12350</v>
      </c>
      <c r="K49" s="2"/>
    </row>
    <row r="50" spans="1:11" s="10" customFormat="1" ht="25.5" x14ac:dyDescent="0.25">
      <c r="A50" s="7">
        <v>44</v>
      </c>
      <c r="B50" s="3" t="s">
        <v>54</v>
      </c>
      <c r="C50" s="4" t="s">
        <v>137</v>
      </c>
      <c r="D50" s="2">
        <v>1</v>
      </c>
      <c r="E50" s="2" t="s">
        <v>195</v>
      </c>
      <c r="F50" s="2" t="s">
        <v>104</v>
      </c>
      <c r="G50" s="13">
        <v>15000</v>
      </c>
      <c r="H50" s="8">
        <v>14700</v>
      </c>
      <c r="I50" s="29">
        <f t="shared" si="0"/>
        <v>14925</v>
      </c>
      <c r="J50" s="13" t="s">
        <v>105</v>
      </c>
      <c r="K50" s="2"/>
    </row>
    <row r="51" spans="1:11" s="10" customFormat="1" ht="25.5" x14ac:dyDescent="0.25">
      <c r="A51" s="7">
        <v>45</v>
      </c>
      <c r="B51" s="3" t="s">
        <v>55</v>
      </c>
      <c r="C51" s="4" t="s">
        <v>138</v>
      </c>
      <c r="D51" s="2">
        <v>1</v>
      </c>
      <c r="E51" s="2" t="s">
        <v>195</v>
      </c>
      <c r="F51" s="2" t="s">
        <v>104</v>
      </c>
      <c r="G51" s="13">
        <v>7163.27</v>
      </c>
      <c r="H51" s="8">
        <v>7020</v>
      </c>
      <c r="I51" s="29">
        <f t="shared" si="0"/>
        <v>7127.4490500000002</v>
      </c>
      <c r="J51" s="13" t="s">
        <v>105</v>
      </c>
      <c r="K51" s="2"/>
    </row>
    <row r="52" spans="1:11" s="10" customFormat="1" ht="25.5" x14ac:dyDescent="0.25">
      <c r="A52" s="7">
        <v>46</v>
      </c>
      <c r="B52" s="3" t="s">
        <v>55</v>
      </c>
      <c r="C52" s="4" t="s">
        <v>139</v>
      </c>
      <c r="D52" s="2">
        <v>1</v>
      </c>
      <c r="E52" s="2" t="s">
        <v>195</v>
      </c>
      <c r="F52" s="2" t="s">
        <v>104</v>
      </c>
      <c r="G52" s="13">
        <v>5836.73</v>
      </c>
      <c r="H52" s="8">
        <v>5720</v>
      </c>
      <c r="I52" s="29">
        <f t="shared" si="0"/>
        <v>5807.5509499999998</v>
      </c>
      <c r="J52" s="13">
        <v>5720</v>
      </c>
      <c r="K52" s="2"/>
    </row>
    <row r="53" spans="1:11" s="10" customFormat="1" ht="13.5" x14ac:dyDescent="0.25">
      <c r="A53" s="7">
        <v>47</v>
      </c>
      <c r="B53" s="3" t="s">
        <v>103</v>
      </c>
      <c r="C53" s="4" t="s">
        <v>48</v>
      </c>
      <c r="D53" s="2">
        <v>1</v>
      </c>
      <c r="E53" s="2" t="s">
        <v>195</v>
      </c>
      <c r="F53" s="2" t="s">
        <v>104</v>
      </c>
      <c r="G53" s="13">
        <v>5250</v>
      </c>
      <c r="H53" s="8">
        <v>5145</v>
      </c>
      <c r="I53" s="29">
        <f t="shared" si="0"/>
        <v>5223.75</v>
      </c>
      <c r="J53" s="13">
        <v>5145</v>
      </c>
      <c r="K53" s="2"/>
    </row>
    <row r="54" spans="1:11" s="10" customFormat="1" ht="13.5" x14ac:dyDescent="0.25">
      <c r="A54" s="7">
        <v>48</v>
      </c>
      <c r="B54" s="3" t="s">
        <v>103</v>
      </c>
      <c r="C54" s="4" t="s">
        <v>48</v>
      </c>
      <c r="D54" s="2">
        <v>1</v>
      </c>
      <c r="E54" s="2" t="s">
        <v>195</v>
      </c>
      <c r="F54" s="2" t="s">
        <v>104</v>
      </c>
      <c r="G54" s="13">
        <v>5250</v>
      </c>
      <c r="H54" s="8">
        <v>5145</v>
      </c>
      <c r="I54" s="29">
        <f t="shared" si="0"/>
        <v>5223.75</v>
      </c>
      <c r="J54" s="13">
        <v>5145</v>
      </c>
      <c r="K54" s="2"/>
    </row>
    <row r="55" spans="1:11" s="10" customFormat="1" ht="25.5" x14ac:dyDescent="0.25">
      <c r="A55" s="7">
        <v>49</v>
      </c>
      <c r="B55" s="3" t="s">
        <v>103</v>
      </c>
      <c r="C55" s="4" t="s">
        <v>140</v>
      </c>
      <c r="D55" s="2">
        <v>1</v>
      </c>
      <c r="E55" s="2" t="s">
        <v>195</v>
      </c>
      <c r="F55" s="2" t="s">
        <v>104</v>
      </c>
      <c r="G55" s="13">
        <v>3163.27</v>
      </c>
      <c r="H55" s="8">
        <v>3100</v>
      </c>
      <c r="I55" s="29">
        <f t="shared" si="0"/>
        <v>3147.4490500000002</v>
      </c>
      <c r="J55" s="13">
        <v>3100</v>
      </c>
      <c r="K55" s="2"/>
    </row>
    <row r="56" spans="1:11" s="10" customFormat="1" ht="27" x14ac:dyDescent="0.25">
      <c r="A56" s="7">
        <v>50</v>
      </c>
      <c r="B56" s="3" t="s">
        <v>63</v>
      </c>
      <c r="C56" s="4" t="s">
        <v>141</v>
      </c>
      <c r="D56" s="2">
        <v>1</v>
      </c>
      <c r="E56" s="2" t="s">
        <v>195</v>
      </c>
      <c r="F56" s="2" t="s">
        <v>104</v>
      </c>
      <c r="G56" s="13">
        <v>7500</v>
      </c>
      <c r="H56" s="8">
        <v>7350</v>
      </c>
      <c r="I56" s="29">
        <f t="shared" si="0"/>
        <v>7462.5</v>
      </c>
      <c r="J56" s="13">
        <v>7350</v>
      </c>
      <c r="K56" s="2"/>
    </row>
    <row r="57" spans="1:11" s="10" customFormat="1" ht="27" x14ac:dyDescent="0.25">
      <c r="A57" s="7">
        <v>51</v>
      </c>
      <c r="B57" s="3" t="s">
        <v>63</v>
      </c>
      <c r="C57" s="4" t="s">
        <v>131</v>
      </c>
      <c r="D57" s="2">
        <v>1</v>
      </c>
      <c r="E57" s="2" t="s">
        <v>195</v>
      </c>
      <c r="F57" s="2" t="s">
        <v>104</v>
      </c>
      <c r="G57" s="13">
        <v>7397.96</v>
      </c>
      <c r="H57" s="8">
        <v>7250</v>
      </c>
      <c r="I57" s="29">
        <f t="shared" si="0"/>
        <v>7360.9694</v>
      </c>
      <c r="J57" s="13" t="s">
        <v>105</v>
      </c>
      <c r="K57" s="2"/>
    </row>
    <row r="58" spans="1:11" s="10" customFormat="1" ht="27" x14ac:dyDescent="0.25">
      <c r="A58" s="7">
        <v>52</v>
      </c>
      <c r="B58" s="3" t="s">
        <v>66</v>
      </c>
      <c r="C58" s="4" t="s">
        <v>131</v>
      </c>
      <c r="D58" s="2">
        <v>1</v>
      </c>
      <c r="E58" s="2" t="s">
        <v>195</v>
      </c>
      <c r="F58" s="2" t="s">
        <v>104</v>
      </c>
      <c r="G58" s="13">
        <v>14602.04</v>
      </c>
      <c r="H58" s="8">
        <v>14310</v>
      </c>
      <c r="I58" s="29">
        <f t="shared" si="0"/>
        <v>14529.0306</v>
      </c>
      <c r="J58" s="13" t="s">
        <v>105</v>
      </c>
      <c r="K58" s="2"/>
    </row>
    <row r="59" spans="1:11" s="10" customFormat="1" ht="27" x14ac:dyDescent="0.25">
      <c r="A59" s="7">
        <v>53</v>
      </c>
      <c r="B59" s="6" t="s">
        <v>67</v>
      </c>
      <c r="C59" s="4" t="s">
        <v>142</v>
      </c>
      <c r="D59" s="2">
        <v>1</v>
      </c>
      <c r="E59" s="2" t="s">
        <v>195</v>
      </c>
      <c r="F59" s="2" t="s">
        <v>104</v>
      </c>
      <c r="G59" s="13">
        <v>15000</v>
      </c>
      <c r="H59" s="8">
        <v>14700</v>
      </c>
      <c r="I59" s="29">
        <f t="shared" si="0"/>
        <v>14925</v>
      </c>
      <c r="J59" s="13" t="s">
        <v>105</v>
      </c>
      <c r="K59" s="2"/>
    </row>
    <row r="60" spans="1:11" s="10" customFormat="1" ht="27" x14ac:dyDescent="0.25">
      <c r="A60" s="7">
        <v>54</v>
      </c>
      <c r="B60" s="6" t="s">
        <v>68</v>
      </c>
      <c r="C60" s="4" t="s">
        <v>125</v>
      </c>
      <c r="D60" s="2">
        <v>1</v>
      </c>
      <c r="E60" s="2" t="s">
        <v>195</v>
      </c>
      <c r="F60" s="2" t="s">
        <v>104</v>
      </c>
      <c r="G60" s="13">
        <v>5295.92</v>
      </c>
      <c r="H60" s="8">
        <v>5190</v>
      </c>
      <c r="I60" s="29">
        <f t="shared" si="0"/>
        <v>5269.4387999999999</v>
      </c>
      <c r="J60" s="13">
        <v>5190</v>
      </c>
      <c r="K60" s="2"/>
    </row>
    <row r="61" spans="1:11" s="10" customFormat="1" ht="27" x14ac:dyDescent="0.25">
      <c r="A61" s="7">
        <v>55</v>
      </c>
      <c r="B61" s="6" t="s">
        <v>68</v>
      </c>
      <c r="C61" s="4" t="s">
        <v>142</v>
      </c>
      <c r="D61" s="2">
        <v>1</v>
      </c>
      <c r="E61" s="2" t="s">
        <v>195</v>
      </c>
      <c r="F61" s="2" t="s">
        <v>104</v>
      </c>
      <c r="G61" s="13">
        <v>5295.92</v>
      </c>
      <c r="H61" s="8">
        <v>5190</v>
      </c>
      <c r="I61" s="29">
        <f t="shared" si="0"/>
        <v>5269.4387999999999</v>
      </c>
      <c r="J61" s="13">
        <v>5190</v>
      </c>
      <c r="K61" s="2"/>
    </row>
    <row r="62" spans="1:11" s="10" customFormat="1" ht="25.5" x14ac:dyDescent="0.25">
      <c r="A62" s="7">
        <v>56</v>
      </c>
      <c r="B62" s="6" t="s">
        <v>69</v>
      </c>
      <c r="C62" s="4" t="s">
        <v>143</v>
      </c>
      <c r="D62" s="2">
        <v>1</v>
      </c>
      <c r="E62" s="2" t="s">
        <v>195</v>
      </c>
      <c r="F62" s="2" t="s">
        <v>104</v>
      </c>
      <c r="G62" s="13">
        <v>15000</v>
      </c>
      <c r="H62" s="8">
        <v>14700</v>
      </c>
      <c r="I62" s="29">
        <f t="shared" si="0"/>
        <v>14925</v>
      </c>
      <c r="J62" s="13" t="s">
        <v>105</v>
      </c>
      <c r="K62" s="2"/>
    </row>
    <row r="63" spans="1:11" s="10" customFormat="1" ht="13.5" x14ac:dyDescent="0.25">
      <c r="A63" s="7">
        <v>57</v>
      </c>
      <c r="B63" s="6" t="s">
        <v>71</v>
      </c>
      <c r="C63" s="4" t="s">
        <v>126</v>
      </c>
      <c r="D63" s="2">
        <v>1</v>
      </c>
      <c r="E63" s="2" t="s">
        <v>195</v>
      </c>
      <c r="F63" s="2" t="s">
        <v>104</v>
      </c>
      <c r="G63" s="13">
        <v>14734.69</v>
      </c>
      <c r="H63" s="8">
        <v>14440</v>
      </c>
      <c r="I63" s="29">
        <f t="shared" si="0"/>
        <v>14661.020350000001</v>
      </c>
      <c r="J63" s="13">
        <v>6120</v>
      </c>
      <c r="K63" s="2"/>
    </row>
    <row r="64" spans="1:11" s="10" customFormat="1" ht="13.5" x14ac:dyDescent="0.25">
      <c r="A64" s="7">
        <v>58</v>
      </c>
      <c r="B64" s="6" t="s">
        <v>72</v>
      </c>
      <c r="C64" s="4" t="s">
        <v>144</v>
      </c>
      <c r="D64" s="2">
        <v>1</v>
      </c>
      <c r="E64" s="2" t="s">
        <v>195</v>
      </c>
      <c r="F64" s="2" t="s">
        <v>104</v>
      </c>
      <c r="G64" s="13">
        <v>7500</v>
      </c>
      <c r="H64" s="8">
        <v>7350</v>
      </c>
      <c r="I64" s="29">
        <f t="shared" si="0"/>
        <v>7462.5</v>
      </c>
      <c r="J64" s="13">
        <v>7350</v>
      </c>
      <c r="K64" s="2"/>
    </row>
    <row r="65" spans="1:11" s="10" customFormat="1" ht="13.5" x14ac:dyDescent="0.25">
      <c r="A65" s="7">
        <v>59</v>
      </c>
      <c r="B65" s="6" t="s">
        <v>72</v>
      </c>
      <c r="C65" s="4" t="s">
        <v>126</v>
      </c>
      <c r="D65" s="2">
        <v>1</v>
      </c>
      <c r="E65" s="2" t="s">
        <v>195</v>
      </c>
      <c r="F65" s="2" t="s">
        <v>104</v>
      </c>
      <c r="G65" s="13">
        <v>7383.67</v>
      </c>
      <c r="H65" s="8">
        <v>7236</v>
      </c>
      <c r="I65" s="29">
        <f t="shared" si="0"/>
        <v>7346.7550499999998</v>
      </c>
      <c r="J65" s="13">
        <v>2244</v>
      </c>
      <c r="K65" s="2"/>
    </row>
    <row r="66" spans="1:11" s="10" customFormat="1" ht="29.25" customHeight="1" x14ac:dyDescent="0.25">
      <c r="A66" s="7">
        <v>60</v>
      </c>
      <c r="B66" s="6" t="s">
        <v>74</v>
      </c>
      <c r="C66" s="4" t="s">
        <v>115</v>
      </c>
      <c r="D66" s="2">
        <v>1</v>
      </c>
      <c r="E66" s="2" t="s">
        <v>195</v>
      </c>
      <c r="F66" s="2" t="s">
        <v>104</v>
      </c>
      <c r="G66" s="13">
        <v>3571.43</v>
      </c>
      <c r="H66" s="8">
        <v>3500</v>
      </c>
      <c r="I66" s="29">
        <f t="shared" si="0"/>
        <v>3553.5714499999999</v>
      </c>
      <c r="J66" s="13" t="s">
        <v>105</v>
      </c>
      <c r="K66" s="2"/>
    </row>
    <row r="67" spans="1:11" s="10" customFormat="1" ht="27" x14ac:dyDescent="0.25">
      <c r="A67" s="7">
        <v>61</v>
      </c>
      <c r="B67" s="6" t="s">
        <v>74</v>
      </c>
      <c r="C67" s="4" t="s">
        <v>131</v>
      </c>
      <c r="D67" s="2">
        <v>1</v>
      </c>
      <c r="E67" s="2" t="s">
        <v>195</v>
      </c>
      <c r="F67" s="2" t="s">
        <v>104</v>
      </c>
      <c r="G67" s="13">
        <v>5000</v>
      </c>
      <c r="H67" s="8">
        <v>4900</v>
      </c>
      <c r="I67" s="29">
        <f t="shared" si="0"/>
        <v>4975</v>
      </c>
      <c r="J67" s="13" t="s">
        <v>105</v>
      </c>
      <c r="K67" s="2"/>
    </row>
    <row r="68" spans="1:11" s="10" customFormat="1" ht="27" x14ac:dyDescent="0.25">
      <c r="A68" s="7">
        <v>62</v>
      </c>
      <c r="B68" s="6" t="s">
        <v>74</v>
      </c>
      <c r="C68" s="4" t="s">
        <v>126</v>
      </c>
      <c r="D68" s="2">
        <v>1</v>
      </c>
      <c r="E68" s="2" t="s">
        <v>195</v>
      </c>
      <c r="F68" s="2" t="s">
        <v>104</v>
      </c>
      <c r="G68" s="13">
        <v>4995.92</v>
      </c>
      <c r="H68" s="8">
        <v>4896</v>
      </c>
      <c r="I68" s="29">
        <f t="shared" si="0"/>
        <v>4970.9387999999999</v>
      </c>
      <c r="J68" s="13">
        <v>4896</v>
      </c>
      <c r="K68" s="2"/>
    </row>
    <row r="69" spans="1:11" s="10" customFormat="1" ht="27" x14ac:dyDescent="0.25">
      <c r="A69" s="7">
        <v>63</v>
      </c>
      <c r="B69" s="6" t="s">
        <v>75</v>
      </c>
      <c r="C69" s="4" t="s">
        <v>145</v>
      </c>
      <c r="D69" s="2">
        <v>1</v>
      </c>
      <c r="E69" s="2" t="s">
        <v>195</v>
      </c>
      <c r="F69" s="2" t="s">
        <v>104</v>
      </c>
      <c r="G69" s="13">
        <v>5000</v>
      </c>
      <c r="H69" s="8">
        <v>4900</v>
      </c>
      <c r="I69" s="29">
        <f t="shared" si="0"/>
        <v>4975</v>
      </c>
      <c r="J69" s="13">
        <v>4900</v>
      </c>
      <c r="K69" s="2"/>
    </row>
    <row r="70" spans="1:11" s="10" customFormat="1" ht="27" x14ac:dyDescent="0.25">
      <c r="A70" s="7">
        <v>64</v>
      </c>
      <c r="B70" s="6" t="s">
        <v>75</v>
      </c>
      <c r="C70" s="4" t="s">
        <v>146</v>
      </c>
      <c r="D70" s="2">
        <v>1</v>
      </c>
      <c r="E70" s="2" t="s">
        <v>195</v>
      </c>
      <c r="F70" s="2" t="s">
        <v>104</v>
      </c>
      <c r="G70" s="13">
        <v>10000</v>
      </c>
      <c r="H70" s="8">
        <v>9800</v>
      </c>
      <c r="I70" s="29">
        <f t="shared" si="0"/>
        <v>9950</v>
      </c>
      <c r="J70" s="13" t="s">
        <v>105</v>
      </c>
      <c r="K70" s="2"/>
    </row>
    <row r="71" spans="1:11" s="10" customFormat="1" ht="25.5" x14ac:dyDescent="0.25">
      <c r="A71" s="7">
        <v>65</v>
      </c>
      <c r="B71" s="6" t="s">
        <v>78</v>
      </c>
      <c r="C71" s="4" t="s">
        <v>147</v>
      </c>
      <c r="D71" s="2">
        <v>1</v>
      </c>
      <c r="E71" s="2" t="s">
        <v>195</v>
      </c>
      <c r="F71" s="2" t="s">
        <v>104</v>
      </c>
      <c r="G71" s="13">
        <v>7500</v>
      </c>
      <c r="H71" s="8">
        <v>7350</v>
      </c>
      <c r="I71" s="29">
        <f t="shared" si="0"/>
        <v>7462.5</v>
      </c>
      <c r="J71" s="13" t="s">
        <v>105</v>
      </c>
      <c r="K71" s="2"/>
    </row>
    <row r="72" spans="1:11" s="10" customFormat="1" ht="13.5" x14ac:dyDescent="0.25">
      <c r="A72" s="7">
        <v>66</v>
      </c>
      <c r="B72" s="6" t="s">
        <v>78</v>
      </c>
      <c r="C72" s="4" t="s">
        <v>148</v>
      </c>
      <c r="D72" s="2">
        <v>1</v>
      </c>
      <c r="E72" s="2" t="s">
        <v>195</v>
      </c>
      <c r="F72" s="2" t="s">
        <v>104</v>
      </c>
      <c r="G72" s="13">
        <v>6688.78</v>
      </c>
      <c r="H72" s="8">
        <v>6555</v>
      </c>
      <c r="I72" s="29">
        <f t="shared" ref="I72:I93" si="1">G72/100*1.5+H72</f>
        <v>6655.3316999999997</v>
      </c>
      <c r="J72" s="13">
        <v>6555</v>
      </c>
      <c r="K72" s="2"/>
    </row>
    <row r="73" spans="1:11" s="10" customFormat="1" ht="25.5" x14ac:dyDescent="0.25">
      <c r="A73" s="7">
        <v>67</v>
      </c>
      <c r="B73" s="3" t="s">
        <v>80</v>
      </c>
      <c r="C73" s="4" t="s">
        <v>81</v>
      </c>
      <c r="D73" s="2">
        <v>1</v>
      </c>
      <c r="E73" s="2" t="s">
        <v>195</v>
      </c>
      <c r="F73" s="2" t="s">
        <v>104</v>
      </c>
      <c r="G73" s="13">
        <v>9903.06</v>
      </c>
      <c r="H73" s="8">
        <v>9705</v>
      </c>
      <c r="I73" s="29">
        <f t="shared" si="1"/>
        <v>9853.5458999999992</v>
      </c>
      <c r="J73" s="13" t="s">
        <v>105</v>
      </c>
      <c r="K73" s="2"/>
    </row>
    <row r="74" spans="1:11" s="10" customFormat="1" ht="25.5" x14ac:dyDescent="0.25">
      <c r="A74" s="7">
        <v>68</v>
      </c>
      <c r="B74" s="3" t="s">
        <v>80</v>
      </c>
      <c r="C74" s="4" t="s">
        <v>149</v>
      </c>
      <c r="D74" s="2">
        <v>1</v>
      </c>
      <c r="E74" s="2" t="s">
        <v>195</v>
      </c>
      <c r="F74" s="2" t="s">
        <v>104</v>
      </c>
      <c r="G74" s="13">
        <v>5000</v>
      </c>
      <c r="H74" s="8">
        <v>4900</v>
      </c>
      <c r="I74" s="29">
        <f t="shared" si="1"/>
        <v>4975</v>
      </c>
      <c r="J74" s="13">
        <v>4900</v>
      </c>
      <c r="K74" s="2"/>
    </row>
    <row r="75" spans="1:11" s="10" customFormat="1" ht="25.5" x14ac:dyDescent="0.25">
      <c r="A75" s="7">
        <v>69</v>
      </c>
      <c r="B75" s="20" t="s">
        <v>83</v>
      </c>
      <c r="C75" s="4" t="s">
        <v>129</v>
      </c>
      <c r="D75" s="2">
        <v>1</v>
      </c>
      <c r="E75" s="2" t="s">
        <v>195</v>
      </c>
      <c r="F75" s="2" t="s">
        <v>104</v>
      </c>
      <c r="G75" s="13">
        <v>7500</v>
      </c>
      <c r="H75" s="8">
        <v>7350</v>
      </c>
      <c r="I75" s="29">
        <f t="shared" si="1"/>
        <v>7462.5</v>
      </c>
      <c r="J75" s="13" t="s">
        <v>105</v>
      </c>
      <c r="K75" s="2"/>
    </row>
    <row r="76" spans="1:11" s="10" customFormat="1" ht="25.5" x14ac:dyDescent="0.25">
      <c r="A76" s="7">
        <v>70</v>
      </c>
      <c r="B76" s="20" t="s">
        <v>83</v>
      </c>
      <c r="C76" s="4" t="s">
        <v>126</v>
      </c>
      <c r="D76" s="2">
        <v>1</v>
      </c>
      <c r="E76" s="2" t="s">
        <v>195</v>
      </c>
      <c r="F76" s="2" t="s">
        <v>104</v>
      </c>
      <c r="G76" s="13">
        <v>7500</v>
      </c>
      <c r="H76" s="8">
        <v>7350</v>
      </c>
      <c r="I76" s="29">
        <f t="shared" si="1"/>
        <v>7462.5</v>
      </c>
      <c r="J76" s="13">
        <v>5850</v>
      </c>
      <c r="K76" s="2"/>
    </row>
    <row r="77" spans="1:11" s="10" customFormat="1" ht="13.5" x14ac:dyDescent="0.25">
      <c r="A77" s="7">
        <v>71</v>
      </c>
      <c r="B77" s="3" t="s">
        <v>85</v>
      </c>
      <c r="C77" s="4" t="s">
        <v>145</v>
      </c>
      <c r="D77" s="2">
        <v>1</v>
      </c>
      <c r="E77" s="2" t="s">
        <v>195</v>
      </c>
      <c r="F77" s="2" t="s">
        <v>104</v>
      </c>
      <c r="G77" s="13">
        <v>4265.3100000000004</v>
      </c>
      <c r="H77" s="8">
        <v>4180</v>
      </c>
      <c r="I77" s="29">
        <f t="shared" si="1"/>
        <v>4243.9796500000002</v>
      </c>
      <c r="J77" s="13">
        <v>4180</v>
      </c>
      <c r="K77" s="2"/>
    </row>
    <row r="78" spans="1:11" s="10" customFormat="1" ht="13.5" x14ac:dyDescent="0.25">
      <c r="A78" s="7">
        <v>72</v>
      </c>
      <c r="B78" s="3" t="s">
        <v>85</v>
      </c>
      <c r="C78" s="4" t="s">
        <v>121</v>
      </c>
      <c r="D78" s="2">
        <v>1</v>
      </c>
      <c r="E78" s="2" t="s">
        <v>195</v>
      </c>
      <c r="F78" s="2" t="s">
        <v>104</v>
      </c>
      <c r="G78" s="13">
        <v>7500</v>
      </c>
      <c r="H78" s="8">
        <v>7350</v>
      </c>
      <c r="I78" s="29">
        <f t="shared" si="1"/>
        <v>7462.5</v>
      </c>
      <c r="J78" s="13">
        <v>7350</v>
      </c>
      <c r="K78" s="2"/>
    </row>
    <row r="79" spans="1:11" s="10" customFormat="1" ht="27" x14ac:dyDescent="0.25">
      <c r="A79" s="7">
        <v>73</v>
      </c>
      <c r="B79" s="3" t="s">
        <v>86</v>
      </c>
      <c r="C79" s="4" t="s">
        <v>150</v>
      </c>
      <c r="D79" s="2">
        <v>1</v>
      </c>
      <c r="E79" s="2" t="s">
        <v>195</v>
      </c>
      <c r="F79" s="2" t="s">
        <v>104</v>
      </c>
      <c r="G79" s="13">
        <v>7500</v>
      </c>
      <c r="H79" s="8">
        <v>7350</v>
      </c>
      <c r="I79" s="29">
        <f t="shared" si="1"/>
        <v>7462.5</v>
      </c>
      <c r="J79" s="13" t="s">
        <v>105</v>
      </c>
      <c r="K79" s="2"/>
    </row>
    <row r="80" spans="1:11" s="10" customFormat="1" ht="27" x14ac:dyDescent="0.25">
      <c r="A80" s="7">
        <v>74</v>
      </c>
      <c r="B80" s="3" t="s">
        <v>86</v>
      </c>
      <c r="C80" s="4" t="s">
        <v>151</v>
      </c>
      <c r="D80" s="2">
        <v>1</v>
      </c>
      <c r="E80" s="2" t="s">
        <v>195</v>
      </c>
      <c r="F80" s="2" t="s">
        <v>104</v>
      </c>
      <c r="G80" s="13">
        <v>7500</v>
      </c>
      <c r="H80" s="8">
        <v>7350</v>
      </c>
      <c r="I80" s="29">
        <f t="shared" si="1"/>
        <v>7462.5</v>
      </c>
      <c r="J80" s="13" t="s">
        <v>105</v>
      </c>
      <c r="K80" s="2"/>
    </row>
    <row r="81" spans="1:11" s="10" customFormat="1" ht="18" customHeight="1" x14ac:dyDescent="0.25">
      <c r="A81" s="7">
        <v>75</v>
      </c>
      <c r="B81" s="3" t="s">
        <v>89</v>
      </c>
      <c r="C81" s="4" t="s">
        <v>152</v>
      </c>
      <c r="D81" s="2">
        <v>1</v>
      </c>
      <c r="E81" s="2" t="s">
        <v>195</v>
      </c>
      <c r="F81" s="2" t="s">
        <v>104</v>
      </c>
      <c r="G81" s="13">
        <v>7397.96</v>
      </c>
      <c r="H81" s="8">
        <v>7250</v>
      </c>
      <c r="I81" s="29">
        <f t="shared" si="1"/>
        <v>7360.9694</v>
      </c>
      <c r="J81" s="13" t="s">
        <v>105</v>
      </c>
      <c r="K81" s="2"/>
    </row>
    <row r="82" spans="1:11" s="10" customFormat="1" ht="13.5" x14ac:dyDescent="0.25">
      <c r="A82" s="7">
        <v>76</v>
      </c>
      <c r="B82" s="3" t="s">
        <v>89</v>
      </c>
      <c r="C82" s="4" t="s">
        <v>153</v>
      </c>
      <c r="D82" s="2">
        <v>1</v>
      </c>
      <c r="E82" s="2" t="s">
        <v>195</v>
      </c>
      <c r="F82" s="2" t="s">
        <v>104</v>
      </c>
      <c r="G82" s="13">
        <v>4770.41</v>
      </c>
      <c r="H82" s="8">
        <v>4675</v>
      </c>
      <c r="I82" s="29">
        <f t="shared" si="1"/>
        <v>4746.5561500000003</v>
      </c>
      <c r="J82" s="13">
        <v>4675</v>
      </c>
      <c r="K82" s="2"/>
    </row>
    <row r="83" spans="1:11" s="10" customFormat="1" ht="30.75" customHeight="1" x14ac:dyDescent="0.25">
      <c r="A83" s="7">
        <v>77</v>
      </c>
      <c r="B83" s="3" t="s">
        <v>92</v>
      </c>
      <c r="C83" s="4" t="s">
        <v>154</v>
      </c>
      <c r="D83" s="2">
        <v>1</v>
      </c>
      <c r="E83" s="2" t="s">
        <v>195</v>
      </c>
      <c r="F83" s="2" t="s">
        <v>104</v>
      </c>
      <c r="G83" s="13">
        <v>14540.82</v>
      </c>
      <c r="H83" s="8">
        <v>14250</v>
      </c>
      <c r="I83" s="29">
        <f t="shared" si="1"/>
        <v>14468.112300000001</v>
      </c>
      <c r="J83" s="13" t="s">
        <v>105</v>
      </c>
      <c r="K83" s="2"/>
    </row>
    <row r="84" spans="1:11" s="10" customFormat="1" ht="27" x14ac:dyDescent="0.25">
      <c r="A84" s="7">
        <v>78</v>
      </c>
      <c r="B84" s="3" t="s">
        <v>93</v>
      </c>
      <c r="C84" s="4" t="s">
        <v>126</v>
      </c>
      <c r="D84" s="2">
        <v>1</v>
      </c>
      <c r="E84" s="2" t="s">
        <v>195</v>
      </c>
      <c r="F84" s="2" t="s">
        <v>104</v>
      </c>
      <c r="G84" s="13">
        <v>7346.94</v>
      </c>
      <c r="H84" s="8">
        <v>7200</v>
      </c>
      <c r="I84" s="29">
        <f t="shared" si="1"/>
        <v>7310.2040999999999</v>
      </c>
      <c r="J84" s="13">
        <v>4080</v>
      </c>
      <c r="K84" s="2"/>
    </row>
    <row r="85" spans="1:11" s="10" customFormat="1" ht="27" x14ac:dyDescent="0.25">
      <c r="A85" s="7">
        <v>79</v>
      </c>
      <c r="B85" s="3" t="s">
        <v>93</v>
      </c>
      <c r="C85" s="4" t="s">
        <v>142</v>
      </c>
      <c r="D85" s="2">
        <v>1</v>
      </c>
      <c r="E85" s="2" t="s">
        <v>195</v>
      </c>
      <c r="F85" s="2" t="s">
        <v>104</v>
      </c>
      <c r="G85" s="13">
        <v>5295.92</v>
      </c>
      <c r="H85" s="8">
        <v>5190</v>
      </c>
      <c r="I85" s="29">
        <f t="shared" si="1"/>
        <v>5269.4387999999999</v>
      </c>
      <c r="J85" s="13">
        <v>5190</v>
      </c>
      <c r="K85" s="2"/>
    </row>
    <row r="86" spans="1:11" s="10" customFormat="1" ht="27" x14ac:dyDescent="0.25">
      <c r="A86" s="7">
        <v>80</v>
      </c>
      <c r="B86" s="6" t="s">
        <v>94</v>
      </c>
      <c r="C86" s="4" t="s">
        <v>136</v>
      </c>
      <c r="D86" s="2">
        <v>1</v>
      </c>
      <c r="E86" s="2" t="s">
        <v>195</v>
      </c>
      <c r="F86" s="2" t="s">
        <v>104</v>
      </c>
      <c r="G86" s="13">
        <v>14872.45</v>
      </c>
      <c r="H86" s="8">
        <v>14575</v>
      </c>
      <c r="I86" s="29">
        <f t="shared" si="1"/>
        <v>14798.08675</v>
      </c>
      <c r="J86" s="13" t="s">
        <v>105</v>
      </c>
      <c r="K86" s="2"/>
    </row>
    <row r="87" spans="1:11" s="10" customFormat="1" ht="13.5" x14ac:dyDescent="0.25">
      <c r="A87" s="7">
        <v>81</v>
      </c>
      <c r="B87" s="3" t="s">
        <v>96</v>
      </c>
      <c r="C87" s="4" t="s">
        <v>30</v>
      </c>
      <c r="D87" s="2">
        <v>1</v>
      </c>
      <c r="E87" s="2" t="s">
        <v>195</v>
      </c>
      <c r="F87" s="2" t="s">
        <v>104</v>
      </c>
      <c r="G87" s="13">
        <v>5000</v>
      </c>
      <c r="H87" s="8">
        <v>4900</v>
      </c>
      <c r="I87" s="29">
        <f t="shared" si="1"/>
        <v>4975</v>
      </c>
      <c r="J87" s="13">
        <v>4900</v>
      </c>
      <c r="K87" s="2"/>
    </row>
    <row r="88" spans="1:11" s="10" customFormat="1" ht="25.5" x14ac:dyDescent="0.25">
      <c r="A88" s="7">
        <v>82</v>
      </c>
      <c r="B88" s="3" t="s">
        <v>96</v>
      </c>
      <c r="C88" s="4" t="s">
        <v>115</v>
      </c>
      <c r="D88" s="2">
        <v>1</v>
      </c>
      <c r="E88" s="2" t="s">
        <v>195</v>
      </c>
      <c r="F88" s="2" t="s">
        <v>104</v>
      </c>
      <c r="G88" s="13">
        <v>4591.84</v>
      </c>
      <c r="H88" s="8">
        <v>4500</v>
      </c>
      <c r="I88" s="29">
        <f t="shared" si="1"/>
        <v>4568.8775999999998</v>
      </c>
      <c r="J88" s="13" t="s">
        <v>105</v>
      </c>
      <c r="K88" s="2"/>
    </row>
    <row r="89" spans="1:11" s="10" customFormat="1" ht="25.5" x14ac:dyDescent="0.25">
      <c r="A89" s="7">
        <v>83</v>
      </c>
      <c r="B89" s="3" t="s">
        <v>96</v>
      </c>
      <c r="C89" s="4" t="s">
        <v>115</v>
      </c>
      <c r="D89" s="2">
        <v>1</v>
      </c>
      <c r="E89" s="2" t="s">
        <v>195</v>
      </c>
      <c r="F89" s="2" t="s">
        <v>104</v>
      </c>
      <c r="G89" s="13">
        <v>4591.84</v>
      </c>
      <c r="H89" s="8">
        <v>4500</v>
      </c>
      <c r="I89" s="29">
        <f t="shared" si="1"/>
        <v>4568.8775999999998</v>
      </c>
      <c r="J89" s="13" t="s">
        <v>105</v>
      </c>
      <c r="K89" s="2"/>
    </row>
    <row r="90" spans="1:11" s="10" customFormat="1" ht="13.5" x14ac:dyDescent="0.25">
      <c r="A90" s="7">
        <v>84</v>
      </c>
      <c r="B90" s="3" t="s">
        <v>98</v>
      </c>
      <c r="C90" s="4" t="s">
        <v>99</v>
      </c>
      <c r="D90" s="2">
        <v>1</v>
      </c>
      <c r="E90" s="2" t="s">
        <v>195</v>
      </c>
      <c r="F90" s="2" t="s">
        <v>104</v>
      </c>
      <c r="G90" s="13">
        <v>5000</v>
      </c>
      <c r="H90" s="8">
        <v>4900</v>
      </c>
      <c r="I90" s="29">
        <f t="shared" si="1"/>
        <v>4975</v>
      </c>
      <c r="J90" s="13">
        <v>4900</v>
      </c>
      <c r="K90" s="2"/>
    </row>
    <row r="91" spans="1:11" s="10" customFormat="1" ht="13.5" x14ac:dyDescent="0.25">
      <c r="A91" s="7">
        <v>85</v>
      </c>
      <c r="B91" s="3" t="s">
        <v>98</v>
      </c>
      <c r="C91" s="4" t="s">
        <v>155</v>
      </c>
      <c r="D91" s="2">
        <v>1</v>
      </c>
      <c r="E91" s="2" t="s">
        <v>195</v>
      </c>
      <c r="F91" s="2" t="s">
        <v>104</v>
      </c>
      <c r="G91" s="13">
        <v>10000</v>
      </c>
      <c r="H91" s="8">
        <v>9800</v>
      </c>
      <c r="I91" s="29">
        <f t="shared" si="1"/>
        <v>9950</v>
      </c>
      <c r="J91" s="13">
        <v>9800</v>
      </c>
      <c r="K91" s="2"/>
    </row>
    <row r="92" spans="1:11" s="10" customFormat="1" ht="27" x14ac:dyDescent="0.25">
      <c r="A92" s="7">
        <v>86</v>
      </c>
      <c r="B92" s="3" t="s">
        <v>101</v>
      </c>
      <c r="C92" s="4" t="s">
        <v>99</v>
      </c>
      <c r="D92" s="2">
        <v>1</v>
      </c>
      <c r="E92" s="2" t="s">
        <v>195</v>
      </c>
      <c r="F92" s="2" t="s">
        <v>104</v>
      </c>
      <c r="G92" s="13">
        <v>10000</v>
      </c>
      <c r="H92" s="8">
        <v>9800</v>
      </c>
      <c r="I92" s="29">
        <f t="shared" si="1"/>
        <v>9950</v>
      </c>
      <c r="J92" s="13">
        <v>9800</v>
      </c>
      <c r="K92" s="2"/>
    </row>
    <row r="93" spans="1:11" s="10" customFormat="1" ht="27" x14ac:dyDescent="0.25">
      <c r="A93" s="7">
        <v>87</v>
      </c>
      <c r="B93" s="3" t="s">
        <v>101</v>
      </c>
      <c r="C93" s="4" t="s">
        <v>156</v>
      </c>
      <c r="D93" s="2">
        <v>1</v>
      </c>
      <c r="E93" s="2" t="s">
        <v>195</v>
      </c>
      <c r="F93" s="2" t="s">
        <v>104</v>
      </c>
      <c r="G93" s="13">
        <v>4857.1400000000003</v>
      </c>
      <c r="H93" s="8">
        <v>4760</v>
      </c>
      <c r="I93" s="29">
        <f t="shared" si="1"/>
        <v>4832.8571000000002</v>
      </c>
      <c r="J93" s="43" t="s">
        <v>105</v>
      </c>
      <c r="K93" s="2"/>
    </row>
    <row r="94" spans="1:11" s="19" customFormat="1" ht="30" customHeight="1" x14ac:dyDescent="0.25">
      <c r="A94" s="16">
        <f>COUNTA(A7:A93)</f>
        <v>87</v>
      </c>
      <c r="B94" s="45" t="s">
        <v>102</v>
      </c>
      <c r="C94" s="45"/>
      <c r="D94" s="17">
        <v>87</v>
      </c>
      <c r="E94" s="17"/>
      <c r="F94" s="2" t="s">
        <v>104</v>
      </c>
      <c r="G94" s="31">
        <f>SUM(G7:G93)</f>
        <v>735300.00000000012</v>
      </c>
      <c r="H94" s="18">
        <f t="shared" ref="H94:I94" si="2">SUM(H7:H93)</f>
        <v>720594</v>
      </c>
      <c r="I94" s="18">
        <f t="shared" si="2"/>
        <v>731623.50000000012</v>
      </c>
      <c r="J94" s="28">
        <f>SUM(J7:J93)</f>
        <v>313656</v>
      </c>
      <c r="K94" s="17"/>
    </row>
    <row r="95" spans="1:11" s="10" customFormat="1" ht="12.75" x14ac:dyDescent="0.25">
      <c r="G95" s="32"/>
    </row>
    <row r="96" spans="1:11" s="10" customFormat="1" ht="12.75" x14ac:dyDescent="0.25">
      <c r="G96" s="32"/>
    </row>
    <row r="98" spans="2:7" s="14" customFormat="1" ht="15.75" customHeight="1" x14ac:dyDescent="0.25">
      <c r="B98" s="24" t="s">
        <v>56</v>
      </c>
      <c r="C98" s="15">
        <v>731623.5</v>
      </c>
      <c r="G98" s="15"/>
    </row>
    <row r="99" spans="2:7" s="14" customFormat="1" ht="15.75" customHeight="1" x14ac:dyDescent="0.25">
      <c r="B99" s="24" t="s">
        <v>107</v>
      </c>
      <c r="C99" s="15">
        <v>11029.5</v>
      </c>
      <c r="G99" s="15"/>
    </row>
    <row r="100" spans="2:7" s="14" customFormat="1" ht="15.75" customHeight="1" x14ac:dyDescent="0.25">
      <c r="B100" s="24" t="s">
        <v>59</v>
      </c>
      <c r="C100" s="15">
        <v>720594</v>
      </c>
      <c r="G100" s="15"/>
    </row>
    <row r="101" spans="2:7" s="14" customFormat="1" ht="15.75" x14ac:dyDescent="0.25">
      <c r="B101" s="24" t="s">
        <v>61</v>
      </c>
      <c r="C101" s="44" t="s">
        <v>105</v>
      </c>
      <c r="G101" s="15"/>
    </row>
    <row r="102" spans="2:7" s="14" customFormat="1" x14ac:dyDescent="0.25">
      <c r="G102" s="15"/>
    </row>
  </sheetData>
  <mergeCells count="13">
    <mergeCell ref="B94:C94"/>
    <mergeCell ref="E5:F5"/>
    <mergeCell ref="G5:J5"/>
    <mergeCell ref="A1:K1"/>
    <mergeCell ref="A2:K2"/>
    <mergeCell ref="A3:D3"/>
    <mergeCell ref="A4:K4"/>
    <mergeCell ref="A5:A6"/>
    <mergeCell ref="B5:B6"/>
    <mergeCell ref="C5:C6"/>
    <mergeCell ref="D5:D6"/>
    <mergeCell ref="K5:K6"/>
    <mergeCell ref="I3:J3"/>
  </mergeCells>
  <pageMargins left="0.47" right="0.17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abSelected="1" topLeftCell="A96" workbookViewId="0">
      <selection sqref="A1:J119"/>
    </sheetView>
  </sheetViews>
  <sheetFormatPr defaultColWidth="9.140625" defaultRowHeight="15" x14ac:dyDescent="0.25"/>
  <cols>
    <col min="1" max="1" width="5" style="11" customWidth="1"/>
    <col min="2" max="2" width="13.7109375" style="11" customWidth="1"/>
    <col min="3" max="3" width="27.140625" style="11" customWidth="1"/>
    <col min="4" max="4" width="29.42578125" style="11" customWidth="1"/>
    <col min="5" max="5" width="6.42578125" style="41" customWidth="1"/>
    <col min="6" max="6" width="6.85546875" style="41" customWidth="1"/>
    <col min="7" max="8" width="12.7109375" style="11" customWidth="1"/>
    <col min="9" max="9" width="12.42578125" style="11" customWidth="1"/>
    <col min="10" max="10" width="3.7109375" style="11" customWidth="1"/>
    <col min="11" max="16384" width="9.140625" style="11"/>
  </cols>
  <sheetData>
    <row r="1" spans="1:10" s="25" customFormat="1" ht="23.25" x14ac:dyDescent="0.35">
      <c r="A1" s="49" t="s">
        <v>111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customFormat="1" ht="18.75" x14ac:dyDescent="0.25">
      <c r="A2" s="50" t="s">
        <v>113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customFormat="1" ht="15.75" x14ac:dyDescent="0.25">
      <c r="A3" s="51" t="s">
        <v>112</v>
      </c>
      <c r="B3" s="51"/>
      <c r="C3" s="51"/>
      <c r="D3" s="51"/>
      <c r="E3" s="36"/>
      <c r="F3" s="36"/>
      <c r="G3" s="26"/>
      <c r="H3" s="56" t="s">
        <v>202</v>
      </c>
      <c r="I3" s="56"/>
      <c r="J3" s="56"/>
    </row>
    <row r="4" spans="1:10" ht="23.25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</row>
    <row r="5" spans="1:10" s="10" customFormat="1" ht="18.75" customHeight="1" x14ac:dyDescent="0.25">
      <c r="A5" s="53" t="s">
        <v>0</v>
      </c>
      <c r="B5" s="53" t="s">
        <v>200</v>
      </c>
      <c r="C5" s="54" t="s">
        <v>196</v>
      </c>
      <c r="D5" s="46" t="s">
        <v>157</v>
      </c>
      <c r="E5" s="48"/>
      <c r="F5" s="47"/>
      <c r="G5" s="46" t="s">
        <v>160</v>
      </c>
      <c r="H5" s="48"/>
      <c r="I5" s="47"/>
      <c r="J5" s="54" t="s">
        <v>163</v>
      </c>
    </row>
    <row r="6" spans="1:10" s="10" customFormat="1" ht="51" x14ac:dyDescent="0.25">
      <c r="A6" s="53"/>
      <c r="B6" s="53"/>
      <c r="C6" s="55"/>
      <c r="D6" s="34" t="s">
        <v>164</v>
      </c>
      <c r="E6" s="35" t="s">
        <v>191</v>
      </c>
      <c r="F6" s="35" t="s">
        <v>2</v>
      </c>
      <c r="G6" s="23" t="s">
        <v>194</v>
      </c>
      <c r="H6" s="23" t="s">
        <v>192</v>
      </c>
      <c r="I6" s="23" t="s">
        <v>162</v>
      </c>
      <c r="J6" s="55"/>
    </row>
    <row r="7" spans="1:10" s="10" customFormat="1" ht="38.25" x14ac:dyDescent="0.25">
      <c r="A7" s="7">
        <v>1</v>
      </c>
      <c r="B7" s="3" t="s">
        <v>3</v>
      </c>
      <c r="C7" s="4" t="s">
        <v>114</v>
      </c>
      <c r="D7" s="4" t="s">
        <v>165</v>
      </c>
      <c r="E7" s="37">
        <v>7</v>
      </c>
      <c r="F7" s="37">
        <v>1</v>
      </c>
      <c r="G7" s="13">
        <v>15000</v>
      </c>
      <c r="H7" s="9">
        <f>G7/100*1.5+14700</f>
        <v>14925</v>
      </c>
      <c r="I7" s="13">
        <v>14700</v>
      </c>
      <c r="J7" s="2"/>
    </row>
    <row r="8" spans="1:10" s="10" customFormat="1" ht="25.5" x14ac:dyDescent="0.25">
      <c r="A8" s="7">
        <v>2</v>
      </c>
      <c r="B8" s="3" t="s">
        <v>3</v>
      </c>
      <c r="C8" s="4" t="s">
        <v>115</v>
      </c>
      <c r="D8" s="4" t="s">
        <v>108</v>
      </c>
      <c r="E8" s="37">
        <v>3</v>
      </c>
      <c r="F8" s="37">
        <v>1</v>
      </c>
      <c r="G8" s="13">
        <v>12500</v>
      </c>
      <c r="H8" s="9">
        <f>G8/100*1.5+12250</f>
        <v>12437.5</v>
      </c>
      <c r="I8" s="13">
        <v>12250</v>
      </c>
      <c r="J8" s="2"/>
    </row>
    <row r="9" spans="1:10" s="10" customFormat="1" ht="27" x14ac:dyDescent="0.25">
      <c r="A9" s="7">
        <v>3</v>
      </c>
      <c r="B9" s="3" t="s">
        <v>4</v>
      </c>
      <c r="C9" s="4" t="s">
        <v>116</v>
      </c>
      <c r="D9" s="4" t="s">
        <v>5</v>
      </c>
      <c r="E9" s="37">
        <v>1</v>
      </c>
      <c r="F9" s="37">
        <v>1</v>
      </c>
      <c r="G9" s="13">
        <v>15000</v>
      </c>
      <c r="H9" s="12">
        <f>G9/100*1.5+14700</f>
        <v>14925</v>
      </c>
      <c r="I9" s="13"/>
      <c r="J9" s="2"/>
    </row>
    <row r="10" spans="1:10" s="10" customFormat="1" ht="27" x14ac:dyDescent="0.25">
      <c r="A10" s="7">
        <v>4</v>
      </c>
      <c r="B10" s="3" t="s">
        <v>6</v>
      </c>
      <c r="C10" s="4" t="s">
        <v>117</v>
      </c>
      <c r="D10" s="4" t="s">
        <v>166</v>
      </c>
      <c r="E10" s="37">
        <v>3</v>
      </c>
      <c r="F10" s="37">
        <v>1</v>
      </c>
      <c r="G10" s="13">
        <v>10459.18</v>
      </c>
      <c r="H10" s="12">
        <f>G10/100*1.5+10250</f>
        <v>10406.887699999999</v>
      </c>
      <c r="I10" s="13"/>
      <c r="J10" s="2"/>
    </row>
    <row r="11" spans="1:10" s="10" customFormat="1" ht="25.5" x14ac:dyDescent="0.25">
      <c r="A11" s="7">
        <v>5</v>
      </c>
      <c r="B11" s="3" t="s">
        <v>7</v>
      </c>
      <c r="C11" s="4" t="s">
        <v>118</v>
      </c>
      <c r="D11" s="4" t="s">
        <v>5</v>
      </c>
      <c r="E11" s="37">
        <v>1</v>
      </c>
      <c r="F11" s="37">
        <v>1</v>
      </c>
      <c r="G11" s="13">
        <v>15000</v>
      </c>
      <c r="H11" s="12">
        <f>G11/100*1.5+14700</f>
        <v>14925</v>
      </c>
      <c r="I11" s="13"/>
      <c r="J11" s="2"/>
    </row>
    <row r="12" spans="1:10" s="10" customFormat="1" ht="40.5" x14ac:dyDescent="0.25">
      <c r="A12" s="7">
        <v>6</v>
      </c>
      <c r="B12" s="3" t="s">
        <v>8</v>
      </c>
      <c r="C12" s="4" t="s">
        <v>118</v>
      </c>
      <c r="D12" s="4" t="s">
        <v>9</v>
      </c>
      <c r="E12" s="37">
        <v>1</v>
      </c>
      <c r="F12" s="37">
        <v>1</v>
      </c>
      <c r="G12" s="13">
        <v>15000</v>
      </c>
      <c r="H12" s="12">
        <f>G12/100*1.5+14700</f>
        <v>14925</v>
      </c>
      <c r="I12" s="13"/>
      <c r="J12" s="2"/>
    </row>
    <row r="13" spans="1:10" s="10" customFormat="1" ht="39" x14ac:dyDescent="0.25">
      <c r="A13" s="7">
        <v>7</v>
      </c>
      <c r="B13" s="6" t="s">
        <v>10</v>
      </c>
      <c r="C13" s="4" t="s">
        <v>115</v>
      </c>
      <c r="D13" s="4" t="s">
        <v>201</v>
      </c>
      <c r="E13" s="37">
        <v>3</v>
      </c>
      <c r="F13" s="37">
        <v>1</v>
      </c>
      <c r="G13" s="13">
        <v>14387.76</v>
      </c>
      <c r="H13" s="12">
        <f>G13/100*1.5+14100</f>
        <v>14315.8164</v>
      </c>
      <c r="I13" s="13"/>
      <c r="J13" s="2"/>
    </row>
    <row r="14" spans="1:10" s="10" customFormat="1" ht="25.5" x14ac:dyDescent="0.25">
      <c r="A14" s="7">
        <v>8</v>
      </c>
      <c r="B14" s="3" t="s">
        <v>11</v>
      </c>
      <c r="C14" s="4" t="s">
        <v>119</v>
      </c>
      <c r="D14" s="4" t="s">
        <v>12</v>
      </c>
      <c r="E14" s="37">
        <v>1</v>
      </c>
      <c r="F14" s="37">
        <v>1</v>
      </c>
      <c r="G14" s="13">
        <v>10000</v>
      </c>
      <c r="H14" s="12">
        <f>G14/100*1.5+9800</f>
        <v>9950</v>
      </c>
      <c r="I14" s="13"/>
      <c r="J14" s="2"/>
    </row>
    <row r="15" spans="1:10" s="10" customFormat="1" ht="25.5" x14ac:dyDescent="0.25">
      <c r="A15" s="7">
        <v>9</v>
      </c>
      <c r="B15" s="3" t="s">
        <v>11</v>
      </c>
      <c r="C15" s="4" t="s">
        <v>120</v>
      </c>
      <c r="D15" s="4" t="s">
        <v>13</v>
      </c>
      <c r="E15" s="37">
        <v>1</v>
      </c>
      <c r="F15" s="37">
        <v>1</v>
      </c>
      <c r="G15" s="13">
        <v>5000</v>
      </c>
      <c r="H15" s="12">
        <f>G15/100*1.5+4900</f>
        <v>4975</v>
      </c>
      <c r="I15" s="13"/>
      <c r="J15" s="2"/>
    </row>
    <row r="16" spans="1:10" s="10" customFormat="1" ht="25.5" x14ac:dyDescent="0.25">
      <c r="A16" s="7">
        <v>10</v>
      </c>
      <c r="B16" s="3" t="s">
        <v>11</v>
      </c>
      <c r="C16" s="4" t="s">
        <v>115</v>
      </c>
      <c r="D16" s="4" t="s">
        <v>110</v>
      </c>
      <c r="E16" s="37">
        <v>2</v>
      </c>
      <c r="F16" s="37">
        <v>1</v>
      </c>
      <c r="G16" s="13">
        <v>12500</v>
      </c>
      <c r="H16" s="12">
        <f>G16/100*1.5+12250</f>
        <v>12437.5</v>
      </c>
      <c r="I16" s="13">
        <v>12250</v>
      </c>
      <c r="J16" s="2"/>
    </row>
    <row r="17" spans="1:10" s="10" customFormat="1" ht="25.5" x14ac:dyDescent="0.25">
      <c r="A17" s="7">
        <v>11</v>
      </c>
      <c r="B17" s="3" t="s">
        <v>14</v>
      </c>
      <c r="C17" s="4" t="s">
        <v>121</v>
      </c>
      <c r="D17" s="4" t="s">
        <v>167</v>
      </c>
      <c r="E17" s="37">
        <v>2</v>
      </c>
      <c r="F17" s="37">
        <v>1</v>
      </c>
      <c r="G17" s="13">
        <v>13209.18</v>
      </c>
      <c r="H17" s="12">
        <f>G17/100*1.5+12945</f>
        <v>13143.137699999999</v>
      </c>
      <c r="I17" s="13">
        <v>12945</v>
      </c>
      <c r="J17" s="2"/>
    </row>
    <row r="18" spans="1:10" s="10" customFormat="1" ht="27" x14ac:dyDescent="0.25">
      <c r="A18" s="7">
        <v>12</v>
      </c>
      <c r="B18" s="3" t="s">
        <v>15</v>
      </c>
      <c r="C18" s="4" t="s">
        <v>16</v>
      </c>
      <c r="D18" s="27" t="s">
        <v>168</v>
      </c>
      <c r="E18" s="38">
        <v>2</v>
      </c>
      <c r="F18" s="37">
        <v>1</v>
      </c>
      <c r="G18" s="13">
        <v>9984.69</v>
      </c>
      <c r="H18" s="12">
        <f>G18/100*1.5+9785</f>
        <v>9934.7703500000007</v>
      </c>
      <c r="I18" s="13">
        <v>9785</v>
      </c>
      <c r="J18" s="2"/>
    </row>
    <row r="19" spans="1:10" s="10" customFormat="1" ht="27" x14ac:dyDescent="0.25">
      <c r="A19" s="7">
        <v>13</v>
      </c>
      <c r="B19" s="3" t="s">
        <v>15</v>
      </c>
      <c r="C19" s="4" t="s">
        <v>122</v>
      </c>
      <c r="D19" s="4" t="s">
        <v>17</v>
      </c>
      <c r="E19" s="37">
        <v>1</v>
      </c>
      <c r="F19" s="37">
        <v>1</v>
      </c>
      <c r="G19" s="13">
        <v>5000</v>
      </c>
      <c r="H19" s="9">
        <f>G19/100*1.5+4900</f>
        <v>4975</v>
      </c>
      <c r="I19" s="13"/>
      <c r="J19" s="2"/>
    </row>
    <row r="20" spans="1:10" s="10" customFormat="1" ht="25.5" x14ac:dyDescent="0.25">
      <c r="A20" s="7">
        <v>14</v>
      </c>
      <c r="B20" s="3" t="s">
        <v>18</v>
      </c>
      <c r="C20" s="4" t="s">
        <v>123</v>
      </c>
      <c r="D20" s="4" t="s">
        <v>19</v>
      </c>
      <c r="E20" s="37">
        <v>1</v>
      </c>
      <c r="F20" s="37">
        <v>1</v>
      </c>
      <c r="G20" s="13">
        <v>15000</v>
      </c>
      <c r="H20" s="9">
        <f>G20/100*1.5+14700</f>
        <v>14925</v>
      </c>
      <c r="I20" s="13"/>
      <c r="J20" s="2"/>
    </row>
    <row r="21" spans="1:10" s="10" customFormat="1" ht="25.5" x14ac:dyDescent="0.25">
      <c r="A21" s="7">
        <v>15</v>
      </c>
      <c r="B21" s="3" t="s">
        <v>20</v>
      </c>
      <c r="C21" s="4" t="s">
        <v>124</v>
      </c>
      <c r="D21" s="4" t="s">
        <v>21</v>
      </c>
      <c r="E21" s="37">
        <v>1</v>
      </c>
      <c r="F21" s="37">
        <v>1</v>
      </c>
      <c r="G21" s="13">
        <v>3571.43</v>
      </c>
      <c r="H21" s="9">
        <f>G21/100*1.5+3500</f>
        <v>3553.5714499999999</v>
      </c>
      <c r="I21" s="13"/>
      <c r="J21" s="2"/>
    </row>
    <row r="22" spans="1:10" s="10" customFormat="1" ht="25.5" x14ac:dyDescent="0.25">
      <c r="A22" s="7">
        <v>16</v>
      </c>
      <c r="B22" s="3" t="s">
        <v>20</v>
      </c>
      <c r="C22" s="4" t="s">
        <v>124</v>
      </c>
      <c r="D22" s="4" t="s">
        <v>22</v>
      </c>
      <c r="E22" s="37">
        <v>1</v>
      </c>
      <c r="F22" s="37">
        <v>1</v>
      </c>
      <c r="G22" s="13">
        <v>5591.84</v>
      </c>
      <c r="H22" s="9">
        <f>G22/100*1.5+5480</f>
        <v>5563.8775999999998</v>
      </c>
      <c r="I22" s="13"/>
      <c r="J22" s="2"/>
    </row>
    <row r="23" spans="1:10" s="10" customFormat="1" ht="25.5" x14ac:dyDescent="0.25">
      <c r="A23" s="7">
        <v>17</v>
      </c>
      <c r="B23" s="3" t="s">
        <v>20</v>
      </c>
      <c r="C23" s="4" t="s">
        <v>124</v>
      </c>
      <c r="D23" s="4" t="s">
        <v>22</v>
      </c>
      <c r="E23" s="37">
        <v>1</v>
      </c>
      <c r="F23" s="37">
        <v>1</v>
      </c>
      <c r="G23" s="13">
        <v>5591.84</v>
      </c>
      <c r="H23" s="9">
        <f>G23/100*1.5+5480</f>
        <v>5563.8775999999998</v>
      </c>
      <c r="I23" s="13"/>
      <c r="J23" s="2"/>
    </row>
    <row r="24" spans="1:10" s="10" customFormat="1" ht="27" x14ac:dyDescent="0.25">
      <c r="A24" s="7">
        <v>18</v>
      </c>
      <c r="B24" s="3" t="s">
        <v>23</v>
      </c>
      <c r="C24" s="4" t="s">
        <v>16</v>
      </c>
      <c r="D24" s="4" t="s">
        <v>24</v>
      </c>
      <c r="E24" s="37">
        <v>3</v>
      </c>
      <c r="F24" s="37">
        <v>1</v>
      </c>
      <c r="G24" s="13">
        <v>15000</v>
      </c>
      <c r="H24" s="9">
        <f>G24/100*1.5+14700</f>
        <v>14925</v>
      </c>
      <c r="I24" s="13">
        <v>14700</v>
      </c>
      <c r="J24" s="2"/>
    </row>
    <row r="25" spans="1:10" s="10" customFormat="1" ht="27" x14ac:dyDescent="0.25">
      <c r="A25" s="7">
        <v>19</v>
      </c>
      <c r="B25" s="3" t="s">
        <v>25</v>
      </c>
      <c r="C25" s="4" t="s">
        <v>125</v>
      </c>
      <c r="D25" s="4" t="s">
        <v>169</v>
      </c>
      <c r="E25" s="37">
        <v>1</v>
      </c>
      <c r="F25" s="37">
        <v>1</v>
      </c>
      <c r="G25" s="13">
        <v>14285.71</v>
      </c>
      <c r="H25" s="9">
        <f>G25/100*1.5+14000</f>
        <v>14214.28565</v>
      </c>
      <c r="I25" s="13">
        <v>14000</v>
      </c>
      <c r="J25" s="2"/>
    </row>
    <row r="26" spans="1:10" s="10" customFormat="1" ht="25.5" x14ac:dyDescent="0.25">
      <c r="A26" s="7">
        <v>20</v>
      </c>
      <c r="B26" s="3" t="s">
        <v>26</v>
      </c>
      <c r="C26" s="4" t="s">
        <v>124</v>
      </c>
      <c r="D26" s="4" t="s">
        <v>27</v>
      </c>
      <c r="E26" s="37">
        <v>2</v>
      </c>
      <c r="F26" s="37">
        <v>1</v>
      </c>
      <c r="G26" s="13">
        <v>4132.6499999999996</v>
      </c>
      <c r="H26" s="9">
        <f>G26/100*1.5+4050</f>
        <v>4111.9897499999997</v>
      </c>
      <c r="I26" s="13"/>
      <c r="J26" s="2"/>
    </row>
    <row r="27" spans="1:10" s="10" customFormat="1" ht="25.5" x14ac:dyDescent="0.25">
      <c r="A27" s="7">
        <v>21</v>
      </c>
      <c r="B27" s="3" t="s">
        <v>26</v>
      </c>
      <c r="C27" s="4" t="s">
        <v>115</v>
      </c>
      <c r="D27" s="4" t="s">
        <v>28</v>
      </c>
      <c r="E27" s="37">
        <v>4</v>
      </c>
      <c r="F27" s="37">
        <v>1</v>
      </c>
      <c r="G27" s="13">
        <v>10000</v>
      </c>
      <c r="H27" s="9">
        <f>G27/100*1.5+9800</f>
        <v>9950</v>
      </c>
      <c r="I27" s="13"/>
      <c r="J27" s="2"/>
    </row>
    <row r="28" spans="1:10" s="10" customFormat="1" ht="27" x14ac:dyDescent="0.25">
      <c r="A28" s="7">
        <v>22</v>
      </c>
      <c r="B28" s="3" t="s">
        <v>29</v>
      </c>
      <c r="C28" s="4" t="s">
        <v>30</v>
      </c>
      <c r="D28" s="4" t="s">
        <v>170</v>
      </c>
      <c r="E28" s="37">
        <v>1</v>
      </c>
      <c r="F28" s="37">
        <v>1</v>
      </c>
      <c r="G28" s="13">
        <v>12244.9</v>
      </c>
      <c r="H28" s="9">
        <f>G28/100*1.5+12000</f>
        <v>12183.673500000001</v>
      </c>
      <c r="I28" s="13"/>
      <c r="J28" s="2"/>
    </row>
    <row r="29" spans="1:10" s="10" customFormat="1" ht="25.5" x14ac:dyDescent="0.25">
      <c r="A29" s="7">
        <v>23</v>
      </c>
      <c r="B29" s="3" t="s">
        <v>31</v>
      </c>
      <c r="C29" s="4" t="s">
        <v>30</v>
      </c>
      <c r="D29" s="4" t="s">
        <v>171</v>
      </c>
      <c r="E29" s="37">
        <v>1</v>
      </c>
      <c r="F29" s="37">
        <v>1</v>
      </c>
      <c r="G29" s="13">
        <v>5719.39</v>
      </c>
      <c r="H29" s="9">
        <f>G29/100*1.5+5605</f>
        <v>5690.7908500000003</v>
      </c>
      <c r="I29" s="13">
        <v>5605</v>
      </c>
      <c r="J29" s="2"/>
    </row>
    <row r="30" spans="1:10" s="10" customFormat="1" ht="25.5" x14ac:dyDescent="0.25">
      <c r="A30" s="7">
        <v>24</v>
      </c>
      <c r="B30" s="3" t="s">
        <v>31</v>
      </c>
      <c r="C30" s="4" t="s">
        <v>126</v>
      </c>
      <c r="D30" s="4" t="s">
        <v>172</v>
      </c>
      <c r="E30" s="37">
        <v>9</v>
      </c>
      <c r="F30" s="37">
        <v>1</v>
      </c>
      <c r="G30" s="13">
        <v>7767.35</v>
      </c>
      <c r="H30" s="9">
        <f>G30/100*1.5+3328+4284</f>
        <v>7728.5102499999994</v>
      </c>
      <c r="I30" s="13">
        <v>4284</v>
      </c>
      <c r="J30" s="2"/>
    </row>
    <row r="31" spans="1:10" s="10" customFormat="1" ht="25.5" x14ac:dyDescent="0.25">
      <c r="A31" s="7">
        <v>25</v>
      </c>
      <c r="B31" s="3" t="s">
        <v>32</v>
      </c>
      <c r="C31" s="4" t="s">
        <v>33</v>
      </c>
      <c r="D31" s="4" t="s">
        <v>34</v>
      </c>
      <c r="E31" s="37">
        <v>1</v>
      </c>
      <c r="F31" s="37">
        <v>1</v>
      </c>
      <c r="G31" s="13">
        <v>15000</v>
      </c>
      <c r="H31" s="9">
        <f>G31/100*1.5+14700</f>
        <v>14925</v>
      </c>
      <c r="I31" s="13"/>
      <c r="J31" s="2"/>
    </row>
    <row r="32" spans="1:10" s="10" customFormat="1" ht="25.5" x14ac:dyDescent="0.25">
      <c r="A32" s="7">
        <v>26</v>
      </c>
      <c r="B32" s="3" t="s">
        <v>35</v>
      </c>
      <c r="C32" s="4" t="s">
        <v>127</v>
      </c>
      <c r="D32" s="4" t="s">
        <v>36</v>
      </c>
      <c r="E32" s="37">
        <v>1</v>
      </c>
      <c r="F32" s="37">
        <v>1</v>
      </c>
      <c r="G32" s="13">
        <v>3163.27</v>
      </c>
      <c r="H32" s="9">
        <f>G32/100*1.5+3100</f>
        <v>3147.4490500000002</v>
      </c>
      <c r="I32" s="13">
        <v>3100</v>
      </c>
      <c r="J32" s="2"/>
    </row>
    <row r="33" spans="1:10" s="10" customFormat="1" ht="25.5" x14ac:dyDescent="0.25">
      <c r="A33" s="7">
        <v>27</v>
      </c>
      <c r="B33" s="3" t="s">
        <v>35</v>
      </c>
      <c r="C33" s="4" t="s">
        <v>128</v>
      </c>
      <c r="D33" s="4" t="s">
        <v>37</v>
      </c>
      <c r="E33" s="37">
        <v>1</v>
      </c>
      <c r="F33" s="37">
        <v>1</v>
      </c>
      <c r="G33" s="13">
        <v>5000</v>
      </c>
      <c r="H33" s="9">
        <f>G33/100*1.5+4900</f>
        <v>4975</v>
      </c>
      <c r="I33" s="13"/>
      <c r="J33" s="2"/>
    </row>
    <row r="34" spans="1:10" s="10" customFormat="1" ht="25.5" x14ac:dyDescent="0.25">
      <c r="A34" s="7">
        <v>28</v>
      </c>
      <c r="B34" s="3" t="s">
        <v>35</v>
      </c>
      <c r="C34" s="4" t="s">
        <v>33</v>
      </c>
      <c r="D34" s="4" t="s">
        <v>173</v>
      </c>
      <c r="E34" s="37">
        <v>4</v>
      </c>
      <c r="F34" s="37">
        <v>1</v>
      </c>
      <c r="G34" s="13">
        <v>6000</v>
      </c>
      <c r="H34" s="9">
        <f>G34/100*1.5+5880</f>
        <v>5970</v>
      </c>
      <c r="I34" s="13">
        <v>5880</v>
      </c>
      <c r="J34" s="2"/>
    </row>
    <row r="35" spans="1:10" s="10" customFormat="1" ht="27" x14ac:dyDescent="0.25">
      <c r="A35" s="7">
        <v>29</v>
      </c>
      <c r="B35" s="3" t="s">
        <v>38</v>
      </c>
      <c r="C35" s="4" t="s">
        <v>129</v>
      </c>
      <c r="D35" s="4" t="s">
        <v>39</v>
      </c>
      <c r="E35" s="37">
        <v>3</v>
      </c>
      <c r="F35" s="37">
        <v>1</v>
      </c>
      <c r="G35" s="13">
        <v>6122.45</v>
      </c>
      <c r="H35" s="9">
        <f>G35/100*1.5+6000</f>
        <v>6091.8367500000004</v>
      </c>
      <c r="I35" s="13"/>
      <c r="J35" s="2"/>
    </row>
    <row r="36" spans="1:10" s="10" customFormat="1" ht="27" x14ac:dyDescent="0.25">
      <c r="A36" s="7">
        <v>30</v>
      </c>
      <c r="B36" s="3" t="s">
        <v>38</v>
      </c>
      <c r="C36" s="4" t="s">
        <v>130</v>
      </c>
      <c r="D36" s="4" t="s">
        <v>40</v>
      </c>
      <c r="E36" s="37">
        <v>1</v>
      </c>
      <c r="F36" s="37">
        <v>1</v>
      </c>
      <c r="G36" s="13">
        <v>4265.3100000000004</v>
      </c>
      <c r="H36" s="9">
        <f>G36/100*1.5+4180</f>
        <v>4243.9796500000002</v>
      </c>
      <c r="I36" s="13">
        <v>4180</v>
      </c>
      <c r="J36" s="2"/>
    </row>
    <row r="37" spans="1:10" s="10" customFormat="1" ht="27" x14ac:dyDescent="0.25">
      <c r="A37" s="7">
        <v>31</v>
      </c>
      <c r="B37" s="3" t="s">
        <v>38</v>
      </c>
      <c r="C37" s="4" t="s">
        <v>118</v>
      </c>
      <c r="D37" s="4" t="s">
        <v>41</v>
      </c>
      <c r="E37" s="37">
        <v>1</v>
      </c>
      <c r="F37" s="37">
        <v>1</v>
      </c>
      <c r="G37" s="13">
        <v>2500</v>
      </c>
      <c r="H37" s="12">
        <f>G37/100*1.5+2450</f>
        <v>2487.5</v>
      </c>
      <c r="I37" s="13"/>
      <c r="J37" s="2"/>
    </row>
    <row r="38" spans="1:10" s="10" customFormat="1" ht="25.5" x14ac:dyDescent="0.25">
      <c r="A38" s="7">
        <v>32</v>
      </c>
      <c r="B38" s="3" t="s">
        <v>42</v>
      </c>
      <c r="C38" s="4" t="s">
        <v>131</v>
      </c>
      <c r="D38" s="4" t="s">
        <v>43</v>
      </c>
      <c r="E38" s="37">
        <v>1</v>
      </c>
      <c r="F38" s="37">
        <v>1</v>
      </c>
      <c r="G38" s="13">
        <v>10000</v>
      </c>
      <c r="H38" s="22">
        <f>G38/100*1.5+9800</f>
        <v>9950</v>
      </c>
      <c r="I38" s="13"/>
      <c r="J38" s="2"/>
    </row>
    <row r="39" spans="1:10" s="10" customFormat="1" ht="38.25" x14ac:dyDescent="0.25">
      <c r="A39" s="7">
        <v>33</v>
      </c>
      <c r="B39" s="3" t="s">
        <v>42</v>
      </c>
      <c r="C39" s="4" t="s">
        <v>132</v>
      </c>
      <c r="D39" s="4" t="s">
        <v>44</v>
      </c>
      <c r="E39" s="37">
        <v>6</v>
      </c>
      <c r="F39" s="37">
        <v>1</v>
      </c>
      <c r="G39" s="13">
        <v>5000</v>
      </c>
      <c r="H39" s="9">
        <f>G39/100*1.5+4900</f>
        <v>4975</v>
      </c>
      <c r="I39" s="13">
        <v>4900</v>
      </c>
      <c r="J39" s="2"/>
    </row>
    <row r="40" spans="1:10" s="10" customFormat="1" ht="27" x14ac:dyDescent="0.25">
      <c r="A40" s="7">
        <v>34</v>
      </c>
      <c r="B40" s="3" t="s">
        <v>45</v>
      </c>
      <c r="C40" s="4" t="s">
        <v>133</v>
      </c>
      <c r="D40" s="4" t="s">
        <v>40</v>
      </c>
      <c r="E40" s="37">
        <v>1</v>
      </c>
      <c r="F40" s="37">
        <v>1</v>
      </c>
      <c r="G40" s="13">
        <v>4770.41</v>
      </c>
      <c r="H40" s="9">
        <f>G40/100*1.5+4675</f>
        <v>4746.5561500000003</v>
      </c>
      <c r="I40" s="13">
        <v>4675</v>
      </c>
      <c r="J40" s="2"/>
    </row>
    <row r="41" spans="1:10" s="10" customFormat="1" ht="27" x14ac:dyDescent="0.2">
      <c r="A41" s="7">
        <v>35</v>
      </c>
      <c r="B41" s="3" t="s">
        <v>45</v>
      </c>
      <c r="C41" s="4" t="s">
        <v>134</v>
      </c>
      <c r="D41" s="1" t="s">
        <v>174</v>
      </c>
      <c r="E41" s="5">
        <v>1</v>
      </c>
      <c r="F41" s="37">
        <v>1</v>
      </c>
      <c r="G41" s="13">
        <v>6000</v>
      </c>
      <c r="H41" s="12">
        <f>G41/100*1.5+5880</f>
        <v>5970</v>
      </c>
      <c r="I41" s="13"/>
      <c r="J41" s="2"/>
    </row>
    <row r="42" spans="1:10" s="10" customFormat="1" ht="27" x14ac:dyDescent="0.25">
      <c r="A42" s="7">
        <v>36</v>
      </c>
      <c r="B42" s="3" t="s">
        <v>45</v>
      </c>
      <c r="C42" s="4" t="s">
        <v>124</v>
      </c>
      <c r="D42" s="4" t="s">
        <v>46</v>
      </c>
      <c r="E42" s="37">
        <v>1</v>
      </c>
      <c r="F42" s="37">
        <v>1</v>
      </c>
      <c r="G42" s="13">
        <v>4000</v>
      </c>
      <c r="H42" s="22">
        <f>G42/100*1.5+3920</f>
        <v>3980</v>
      </c>
      <c r="I42" s="13"/>
      <c r="J42" s="2"/>
    </row>
    <row r="43" spans="1:10" s="10" customFormat="1" ht="38.25" x14ac:dyDescent="0.25">
      <c r="A43" s="7">
        <v>37</v>
      </c>
      <c r="B43" s="3" t="s">
        <v>45</v>
      </c>
      <c r="C43" s="4" t="s">
        <v>135</v>
      </c>
      <c r="D43" s="4" t="s">
        <v>109</v>
      </c>
      <c r="E43" s="37">
        <v>2</v>
      </c>
      <c r="F43" s="37">
        <v>1</v>
      </c>
      <c r="G43" s="13">
        <v>15187.76</v>
      </c>
      <c r="H43" s="9">
        <f>G43/100*1.5+14884</f>
        <v>15111.8164</v>
      </c>
      <c r="I43" s="13">
        <v>14884</v>
      </c>
      <c r="J43" s="2"/>
    </row>
    <row r="44" spans="1:10" s="10" customFormat="1" ht="38.25" x14ac:dyDescent="0.25">
      <c r="A44" s="7">
        <v>38</v>
      </c>
      <c r="B44" s="3" t="s">
        <v>47</v>
      </c>
      <c r="C44" s="4" t="s">
        <v>48</v>
      </c>
      <c r="D44" s="4" t="s">
        <v>49</v>
      </c>
      <c r="E44" s="37">
        <v>14</v>
      </c>
      <c r="F44" s="37">
        <v>1</v>
      </c>
      <c r="G44" s="13">
        <v>15000</v>
      </c>
      <c r="H44" s="9">
        <f>G44/100*1.5+6000+8700</f>
        <v>14925</v>
      </c>
      <c r="I44" s="13">
        <v>8700</v>
      </c>
      <c r="J44" s="2"/>
    </row>
    <row r="45" spans="1:10" s="10" customFormat="1" ht="25.5" x14ac:dyDescent="0.25">
      <c r="A45" s="7">
        <v>39</v>
      </c>
      <c r="B45" s="3" t="s">
        <v>50</v>
      </c>
      <c r="C45" s="4" t="s">
        <v>126</v>
      </c>
      <c r="D45" s="4" t="s">
        <v>175</v>
      </c>
      <c r="E45" s="37">
        <v>13</v>
      </c>
      <c r="F45" s="37">
        <v>1</v>
      </c>
      <c r="G45" s="13">
        <v>8000</v>
      </c>
      <c r="H45" s="12">
        <f>G45/100*1.5+4780+3060</f>
        <v>7960</v>
      </c>
      <c r="I45" s="13">
        <v>3060</v>
      </c>
      <c r="J45" s="2"/>
    </row>
    <row r="46" spans="1:10" s="10" customFormat="1" ht="25.5" x14ac:dyDescent="0.25">
      <c r="A46" s="7">
        <v>40</v>
      </c>
      <c r="B46" s="3" t="s">
        <v>50</v>
      </c>
      <c r="C46" s="4" t="s">
        <v>126</v>
      </c>
      <c r="D46" s="4" t="s">
        <v>176</v>
      </c>
      <c r="E46" s="37">
        <v>15</v>
      </c>
      <c r="F46" s="37">
        <v>1</v>
      </c>
      <c r="G46" s="13">
        <v>6955.1</v>
      </c>
      <c r="H46" s="22">
        <f>G46/100*1.5+4368+2448</f>
        <v>6920.3265000000001</v>
      </c>
      <c r="I46" s="13">
        <v>2448</v>
      </c>
      <c r="J46" s="2"/>
    </row>
    <row r="47" spans="1:10" s="10" customFormat="1" ht="25.5" x14ac:dyDescent="0.25">
      <c r="A47" s="7">
        <v>41</v>
      </c>
      <c r="B47" s="3" t="s">
        <v>51</v>
      </c>
      <c r="C47" s="4" t="s">
        <v>30</v>
      </c>
      <c r="D47" s="4" t="s">
        <v>106</v>
      </c>
      <c r="E47" s="37">
        <v>1</v>
      </c>
      <c r="F47" s="37">
        <v>1</v>
      </c>
      <c r="G47" s="13">
        <v>7448.98</v>
      </c>
      <c r="H47" s="9">
        <f>G47/100*1.5+7300</f>
        <v>7411.7347</v>
      </c>
      <c r="I47" s="13">
        <v>7300</v>
      </c>
      <c r="J47" s="2"/>
    </row>
    <row r="48" spans="1:10" s="10" customFormat="1" ht="25.5" x14ac:dyDescent="0.25">
      <c r="A48" s="7">
        <v>42</v>
      </c>
      <c r="B48" s="3" t="s">
        <v>51</v>
      </c>
      <c r="C48" s="4" t="s">
        <v>136</v>
      </c>
      <c r="D48" s="4" t="s">
        <v>177</v>
      </c>
      <c r="E48" s="37">
        <v>1</v>
      </c>
      <c r="F48" s="37">
        <v>1</v>
      </c>
      <c r="G48" s="13">
        <v>7275.51</v>
      </c>
      <c r="H48" s="9">
        <f>G48/100*1.5+7130</f>
        <v>7239.1326499999996</v>
      </c>
      <c r="I48" s="13">
        <v>7130</v>
      </c>
      <c r="J48" s="2"/>
    </row>
    <row r="49" spans="1:10" s="10" customFormat="1" ht="27" x14ac:dyDescent="0.25">
      <c r="A49" s="7">
        <v>43</v>
      </c>
      <c r="B49" s="3" t="s">
        <v>52</v>
      </c>
      <c r="C49" s="4" t="s">
        <v>30</v>
      </c>
      <c r="D49" s="4" t="s">
        <v>53</v>
      </c>
      <c r="E49" s="37">
        <v>1</v>
      </c>
      <c r="F49" s="37">
        <v>1</v>
      </c>
      <c r="G49" s="13">
        <v>12602</v>
      </c>
      <c r="H49" s="9">
        <f>G49/100*1.5+12350</f>
        <v>12539.03</v>
      </c>
      <c r="I49" s="13">
        <v>12350</v>
      </c>
      <c r="J49" s="2"/>
    </row>
    <row r="50" spans="1:10" s="10" customFormat="1" ht="25.5" x14ac:dyDescent="0.25">
      <c r="A50" s="7">
        <v>44</v>
      </c>
      <c r="B50" s="3" t="s">
        <v>54</v>
      </c>
      <c r="C50" s="4" t="s">
        <v>137</v>
      </c>
      <c r="D50" s="4" t="s">
        <v>17</v>
      </c>
      <c r="E50" s="37">
        <v>1</v>
      </c>
      <c r="F50" s="37">
        <v>1</v>
      </c>
      <c r="G50" s="13">
        <v>15000</v>
      </c>
      <c r="H50" s="12">
        <f>G50/100*1.5+14700</f>
        <v>14925</v>
      </c>
      <c r="I50" s="13"/>
      <c r="J50" s="2"/>
    </row>
    <row r="51" spans="1:10" s="10" customFormat="1" ht="38.25" x14ac:dyDescent="0.25">
      <c r="A51" s="7">
        <v>45</v>
      </c>
      <c r="B51" s="3" t="s">
        <v>55</v>
      </c>
      <c r="C51" s="4" t="s">
        <v>138</v>
      </c>
      <c r="D51" s="4" t="s">
        <v>197</v>
      </c>
      <c r="E51" s="37">
        <v>8</v>
      </c>
      <c r="F51" s="37">
        <v>1</v>
      </c>
      <c r="G51" s="13">
        <v>7163.27</v>
      </c>
      <c r="H51" s="22">
        <f>G51/100*1.5+7020</f>
        <v>7127.4490500000002</v>
      </c>
      <c r="I51" s="13"/>
      <c r="J51" s="2"/>
    </row>
    <row r="52" spans="1:10" s="10" customFormat="1" ht="38.25" x14ac:dyDescent="0.25">
      <c r="A52" s="7">
        <v>46</v>
      </c>
      <c r="B52" s="3" t="s">
        <v>55</v>
      </c>
      <c r="C52" s="4" t="s">
        <v>139</v>
      </c>
      <c r="D52" s="4" t="s">
        <v>57</v>
      </c>
      <c r="E52" s="37">
        <v>1</v>
      </c>
      <c r="F52" s="37">
        <v>1</v>
      </c>
      <c r="G52" s="13">
        <v>5836.73</v>
      </c>
      <c r="H52" s="9">
        <f>G52/100*1.5+5720</f>
        <v>5807.5509499999998</v>
      </c>
      <c r="I52" s="13">
        <v>5720</v>
      </c>
      <c r="J52" s="2"/>
    </row>
    <row r="53" spans="1:10" s="10" customFormat="1" ht="25.5" x14ac:dyDescent="0.25">
      <c r="A53" s="7">
        <v>47</v>
      </c>
      <c r="B53" s="3" t="s">
        <v>103</v>
      </c>
      <c r="C53" s="4" t="s">
        <v>48</v>
      </c>
      <c r="D53" s="4" t="s">
        <v>58</v>
      </c>
      <c r="E53" s="37">
        <v>2</v>
      </c>
      <c r="F53" s="37">
        <v>1</v>
      </c>
      <c r="G53" s="13">
        <v>5250</v>
      </c>
      <c r="H53" s="9">
        <f>G53/100*1.5+5145</f>
        <v>5223.75</v>
      </c>
      <c r="I53" s="13">
        <v>5145</v>
      </c>
      <c r="J53" s="2"/>
    </row>
    <row r="54" spans="1:10" s="10" customFormat="1" ht="25.5" x14ac:dyDescent="0.25">
      <c r="A54" s="7">
        <v>48</v>
      </c>
      <c r="B54" s="3" t="s">
        <v>103</v>
      </c>
      <c r="C54" s="4" t="s">
        <v>48</v>
      </c>
      <c r="D54" s="4" t="s">
        <v>60</v>
      </c>
      <c r="E54" s="37">
        <v>2</v>
      </c>
      <c r="F54" s="37">
        <v>1</v>
      </c>
      <c r="G54" s="13">
        <v>5250</v>
      </c>
      <c r="H54" s="9">
        <f>G54/100*1.5+5145</f>
        <v>5223.75</v>
      </c>
      <c r="I54" s="13">
        <v>5145</v>
      </c>
      <c r="J54" s="2"/>
    </row>
    <row r="55" spans="1:10" s="10" customFormat="1" ht="25.5" x14ac:dyDescent="0.25">
      <c r="A55" s="7">
        <v>49</v>
      </c>
      <c r="B55" s="3" t="s">
        <v>103</v>
      </c>
      <c r="C55" s="4" t="s">
        <v>140</v>
      </c>
      <c r="D55" s="4" t="s">
        <v>62</v>
      </c>
      <c r="E55" s="37">
        <v>1</v>
      </c>
      <c r="F55" s="37">
        <v>1</v>
      </c>
      <c r="G55" s="13">
        <v>3163.27</v>
      </c>
      <c r="H55" s="9">
        <f>G55/100*1.5+3100</f>
        <v>3147.4490500000002</v>
      </c>
      <c r="I55" s="13">
        <v>3100</v>
      </c>
      <c r="J55" s="2"/>
    </row>
    <row r="56" spans="1:10" s="10" customFormat="1" ht="27" x14ac:dyDescent="0.25">
      <c r="A56" s="7">
        <v>50</v>
      </c>
      <c r="B56" s="3" t="s">
        <v>63</v>
      </c>
      <c r="C56" s="4" t="s">
        <v>141</v>
      </c>
      <c r="D56" s="4" t="s">
        <v>64</v>
      </c>
      <c r="E56" s="37">
        <v>3</v>
      </c>
      <c r="F56" s="37">
        <v>1</v>
      </c>
      <c r="G56" s="13">
        <v>7500</v>
      </c>
      <c r="H56" s="9">
        <f>G56/100*1.5+7350</f>
        <v>7462.5</v>
      </c>
      <c r="I56" s="13">
        <v>7350</v>
      </c>
      <c r="J56" s="2"/>
    </row>
    <row r="57" spans="1:10" s="10" customFormat="1" ht="27" x14ac:dyDescent="0.25">
      <c r="A57" s="7">
        <v>51</v>
      </c>
      <c r="B57" s="3" t="s">
        <v>63</v>
      </c>
      <c r="C57" s="4" t="s">
        <v>131</v>
      </c>
      <c r="D57" s="4" t="s">
        <v>65</v>
      </c>
      <c r="E57" s="37">
        <v>1</v>
      </c>
      <c r="F57" s="37">
        <v>1</v>
      </c>
      <c r="G57" s="13">
        <v>7397.96</v>
      </c>
      <c r="H57" s="12">
        <f>G57/100*1.5+7250</f>
        <v>7360.9694</v>
      </c>
      <c r="I57" s="13"/>
      <c r="J57" s="2"/>
    </row>
    <row r="58" spans="1:10" s="10" customFormat="1" ht="27" x14ac:dyDescent="0.25">
      <c r="A58" s="7">
        <v>52</v>
      </c>
      <c r="B58" s="3" t="s">
        <v>66</v>
      </c>
      <c r="C58" s="4" t="s">
        <v>131</v>
      </c>
      <c r="D58" s="4" t="s">
        <v>178</v>
      </c>
      <c r="E58" s="37">
        <v>15</v>
      </c>
      <c r="F58" s="37">
        <v>1</v>
      </c>
      <c r="G58" s="13">
        <v>14602.04</v>
      </c>
      <c r="H58" s="12">
        <f>G58/100*1.5+14310</f>
        <v>14529.0306</v>
      </c>
      <c r="I58" s="13"/>
      <c r="J58" s="2"/>
    </row>
    <row r="59" spans="1:10" s="10" customFormat="1" ht="27" x14ac:dyDescent="0.25">
      <c r="A59" s="7">
        <v>53</v>
      </c>
      <c r="B59" s="6" t="s">
        <v>67</v>
      </c>
      <c r="C59" s="4" t="s">
        <v>142</v>
      </c>
      <c r="D59" s="4" t="s">
        <v>179</v>
      </c>
      <c r="E59" s="37">
        <v>1</v>
      </c>
      <c r="F59" s="37">
        <v>1</v>
      </c>
      <c r="G59" s="13">
        <v>15000</v>
      </c>
      <c r="H59" s="22">
        <f>G59/100*1.5+14700</f>
        <v>14925</v>
      </c>
      <c r="I59" s="13"/>
      <c r="J59" s="2"/>
    </row>
    <row r="60" spans="1:10" s="10" customFormat="1" ht="27" x14ac:dyDescent="0.25">
      <c r="A60" s="7">
        <v>54</v>
      </c>
      <c r="B60" s="6" t="s">
        <v>68</v>
      </c>
      <c r="C60" s="4" t="s">
        <v>125</v>
      </c>
      <c r="D60" s="4" t="s">
        <v>180</v>
      </c>
      <c r="E60" s="37">
        <v>1</v>
      </c>
      <c r="F60" s="37">
        <v>1</v>
      </c>
      <c r="G60" s="13">
        <v>5295.92</v>
      </c>
      <c r="H60" s="9">
        <f>G60/100*1.5+5190</f>
        <v>5269.4387999999999</v>
      </c>
      <c r="I60" s="13">
        <v>5190</v>
      </c>
      <c r="J60" s="2"/>
    </row>
    <row r="61" spans="1:10" s="10" customFormat="1" ht="27" x14ac:dyDescent="0.25">
      <c r="A61" s="7">
        <v>55</v>
      </c>
      <c r="B61" s="6" t="s">
        <v>68</v>
      </c>
      <c r="C61" s="4" t="s">
        <v>142</v>
      </c>
      <c r="D61" s="4" t="s">
        <v>180</v>
      </c>
      <c r="E61" s="37">
        <v>1</v>
      </c>
      <c r="F61" s="37">
        <v>1</v>
      </c>
      <c r="G61" s="13">
        <v>5295.92</v>
      </c>
      <c r="H61" s="9">
        <f>G61/100*1.5+5190</f>
        <v>5269.4387999999999</v>
      </c>
      <c r="I61" s="13">
        <v>5190</v>
      </c>
      <c r="J61" s="2"/>
    </row>
    <row r="62" spans="1:10" s="10" customFormat="1" ht="38.25" x14ac:dyDescent="0.25">
      <c r="A62" s="7">
        <v>56</v>
      </c>
      <c r="B62" s="6" t="s">
        <v>69</v>
      </c>
      <c r="C62" s="4" t="s">
        <v>143</v>
      </c>
      <c r="D62" s="4" t="s">
        <v>70</v>
      </c>
      <c r="E62" s="37">
        <v>1</v>
      </c>
      <c r="F62" s="37">
        <v>1</v>
      </c>
      <c r="G62" s="13">
        <v>15000</v>
      </c>
      <c r="H62" s="12">
        <f>G62/100*1.5+14700</f>
        <v>14925</v>
      </c>
      <c r="I62" s="13"/>
      <c r="J62" s="2"/>
    </row>
    <row r="63" spans="1:10" s="10" customFormat="1" ht="25.5" x14ac:dyDescent="0.25">
      <c r="A63" s="7">
        <v>57</v>
      </c>
      <c r="B63" s="6" t="s">
        <v>71</v>
      </c>
      <c r="C63" s="4" t="s">
        <v>126</v>
      </c>
      <c r="D63" s="4" t="s">
        <v>181</v>
      </c>
      <c r="E63" s="37">
        <v>21</v>
      </c>
      <c r="F63" s="37">
        <v>1</v>
      </c>
      <c r="G63" s="13">
        <v>14734.69</v>
      </c>
      <c r="H63" s="12">
        <f>G63/100*1.5+8320+6120</f>
        <v>14661.020350000001</v>
      </c>
      <c r="I63" s="13">
        <v>6120</v>
      </c>
      <c r="J63" s="2"/>
    </row>
    <row r="64" spans="1:10" s="10" customFormat="1" ht="25.5" x14ac:dyDescent="0.25">
      <c r="A64" s="7">
        <v>58</v>
      </c>
      <c r="B64" s="6" t="s">
        <v>72</v>
      </c>
      <c r="C64" s="4" t="s">
        <v>144</v>
      </c>
      <c r="D64" s="4" t="s">
        <v>73</v>
      </c>
      <c r="E64" s="37">
        <v>2</v>
      </c>
      <c r="F64" s="37">
        <v>1</v>
      </c>
      <c r="G64" s="13">
        <v>7500</v>
      </c>
      <c r="H64" s="12">
        <f>G64/100*1.5+7350</f>
        <v>7462.5</v>
      </c>
      <c r="I64" s="13">
        <v>7350</v>
      </c>
      <c r="J64" s="2"/>
    </row>
    <row r="65" spans="1:10" s="10" customFormat="1" ht="25.5" x14ac:dyDescent="0.25">
      <c r="A65" s="7">
        <v>59</v>
      </c>
      <c r="B65" s="6" t="s">
        <v>72</v>
      </c>
      <c r="C65" s="4" t="s">
        <v>126</v>
      </c>
      <c r="D65" s="4" t="s">
        <v>182</v>
      </c>
      <c r="E65" s="37">
        <v>17</v>
      </c>
      <c r="F65" s="37">
        <v>1</v>
      </c>
      <c r="G65" s="13">
        <v>7383.67</v>
      </c>
      <c r="H65" s="12">
        <f>G65/100*1.5+4992+2244</f>
        <v>7346.7550499999998</v>
      </c>
      <c r="I65" s="13">
        <v>2244</v>
      </c>
      <c r="J65" s="2"/>
    </row>
    <row r="66" spans="1:10" s="10" customFormat="1" ht="27" x14ac:dyDescent="0.25">
      <c r="A66" s="7">
        <v>60</v>
      </c>
      <c r="B66" s="6" t="s">
        <v>74</v>
      </c>
      <c r="C66" s="4" t="s">
        <v>115</v>
      </c>
      <c r="D66" s="4" t="s">
        <v>183</v>
      </c>
      <c r="E66" s="37">
        <v>1</v>
      </c>
      <c r="F66" s="37">
        <v>1</v>
      </c>
      <c r="G66" s="13">
        <v>3571.43</v>
      </c>
      <c r="H66" s="12">
        <f>G66/100*1.5+3500</f>
        <v>3553.5714499999999</v>
      </c>
      <c r="I66" s="13"/>
      <c r="J66" s="2"/>
    </row>
    <row r="67" spans="1:10" s="10" customFormat="1" ht="27" x14ac:dyDescent="0.25">
      <c r="A67" s="7">
        <v>61</v>
      </c>
      <c r="B67" s="6" t="s">
        <v>74</v>
      </c>
      <c r="C67" s="4" t="s">
        <v>131</v>
      </c>
      <c r="D67" s="4" t="s">
        <v>17</v>
      </c>
      <c r="E67" s="37">
        <v>1</v>
      </c>
      <c r="F67" s="37">
        <v>1</v>
      </c>
      <c r="G67" s="13">
        <v>5000</v>
      </c>
      <c r="H67" s="12">
        <f>G67/100*1.5+4900</f>
        <v>4975</v>
      </c>
      <c r="I67" s="13"/>
      <c r="J67" s="2"/>
    </row>
    <row r="68" spans="1:10" s="10" customFormat="1" ht="27" x14ac:dyDescent="0.25">
      <c r="A68" s="7">
        <v>62</v>
      </c>
      <c r="B68" s="6" t="s">
        <v>74</v>
      </c>
      <c r="C68" s="4" t="s">
        <v>126</v>
      </c>
      <c r="D68" s="4" t="s">
        <v>184</v>
      </c>
      <c r="E68" s="37">
        <v>1</v>
      </c>
      <c r="F68" s="37">
        <v>1</v>
      </c>
      <c r="G68" s="13">
        <v>4995.92</v>
      </c>
      <c r="H68" s="9">
        <f>G68/100*1.5+4896</f>
        <v>4970.9387999999999</v>
      </c>
      <c r="I68" s="13">
        <v>4896</v>
      </c>
      <c r="J68" s="2"/>
    </row>
    <row r="69" spans="1:10" s="10" customFormat="1" ht="27" x14ac:dyDescent="0.25">
      <c r="A69" s="7">
        <v>63</v>
      </c>
      <c r="B69" s="6" t="s">
        <v>75</v>
      </c>
      <c r="C69" s="4" t="s">
        <v>145</v>
      </c>
      <c r="D69" s="4" t="s">
        <v>180</v>
      </c>
      <c r="E69" s="37">
        <v>1</v>
      </c>
      <c r="F69" s="37">
        <v>1</v>
      </c>
      <c r="G69" s="13">
        <v>5000</v>
      </c>
      <c r="H69" s="9">
        <f>G69/100*1.5+4900</f>
        <v>4975</v>
      </c>
      <c r="I69" s="13">
        <v>4900</v>
      </c>
      <c r="J69" s="2"/>
    </row>
    <row r="70" spans="1:10" s="10" customFormat="1" ht="27" x14ac:dyDescent="0.25">
      <c r="A70" s="7">
        <v>64</v>
      </c>
      <c r="B70" s="6" t="s">
        <v>75</v>
      </c>
      <c r="C70" s="4" t="s">
        <v>146</v>
      </c>
      <c r="D70" s="4" t="s">
        <v>77</v>
      </c>
      <c r="E70" s="37">
        <v>1</v>
      </c>
      <c r="F70" s="37">
        <v>1</v>
      </c>
      <c r="G70" s="13">
        <v>10000</v>
      </c>
      <c r="H70" s="9">
        <f>G70/100*1.5+9800</f>
        <v>9950</v>
      </c>
      <c r="I70" s="13"/>
      <c r="J70" s="2"/>
    </row>
    <row r="71" spans="1:10" s="10" customFormat="1" ht="25.5" x14ac:dyDescent="0.25">
      <c r="A71" s="7">
        <v>65</v>
      </c>
      <c r="B71" s="6" t="s">
        <v>78</v>
      </c>
      <c r="C71" s="4" t="s">
        <v>147</v>
      </c>
      <c r="D71" s="4" t="s">
        <v>79</v>
      </c>
      <c r="E71" s="37">
        <v>1</v>
      </c>
      <c r="F71" s="37">
        <v>1</v>
      </c>
      <c r="G71" s="13">
        <v>7500</v>
      </c>
      <c r="H71" s="9">
        <f>G71/100*1.5+7350</f>
        <v>7462.5</v>
      </c>
      <c r="I71" s="13"/>
      <c r="J71" s="2"/>
    </row>
    <row r="72" spans="1:10" s="10" customFormat="1" ht="25.5" x14ac:dyDescent="0.25">
      <c r="A72" s="7">
        <v>66</v>
      </c>
      <c r="B72" s="6" t="s">
        <v>78</v>
      </c>
      <c r="C72" s="4" t="s">
        <v>148</v>
      </c>
      <c r="D72" s="4" t="s">
        <v>76</v>
      </c>
      <c r="E72" s="37">
        <v>1</v>
      </c>
      <c r="F72" s="37">
        <v>1</v>
      </c>
      <c r="G72" s="13">
        <v>6688.78</v>
      </c>
      <c r="H72" s="9">
        <f>G72/100*1.5+6555</f>
        <v>6655.3316999999997</v>
      </c>
      <c r="I72" s="13">
        <v>6555</v>
      </c>
      <c r="J72" s="2"/>
    </row>
    <row r="73" spans="1:10" s="10" customFormat="1" ht="25.5" x14ac:dyDescent="0.25">
      <c r="A73" s="7">
        <v>67</v>
      </c>
      <c r="B73" s="3" t="s">
        <v>80</v>
      </c>
      <c r="C73" s="4" t="s">
        <v>81</v>
      </c>
      <c r="D73" s="4" t="s">
        <v>82</v>
      </c>
      <c r="E73" s="37">
        <v>2</v>
      </c>
      <c r="F73" s="37">
        <v>1</v>
      </c>
      <c r="G73" s="13">
        <v>9903.06</v>
      </c>
      <c r="H73" s="9">
        <f>G73/100*1.5+9705</f>
        <v>9853.5458999999992</v>
      </c>
      <c r="I73" s="13"/>
      <c r="J73" s="2"/>
    </row>
    <row r="74" spans="1:10" s="10" customFormat="1" ht="25.5" x14ac:dyDescent="0.25">
      <c r="A74" s="7">
        <v>68</v>
      </c>
      <c r="B74" s="3" t="s">
        <v>80</v>
      </c>
      <c r="C74" s="4" t="s">
        <v>149</v>
      </c>
      <c r="D74" s="4" t="s">
        <v>185</v>
      </c>
      <c r="E74" s="37">
        <v>49</v>
      </c>
      <c r="F74" s="37">
        <v>1</v>
      </c>
      <c r="G74" s="13">
        <v>5000</v>
      </c>
      <c r="H74" s="9">
        <f>G74/100*1.5+4900</f>
        <v>4975</v>
      </c>
      <c r="I74" s="13">
        <v>4900</v>
      </c>
      <c r="J74" s="2"/>
    </row>
    <row r="75" spans="1:10" s="10" customFormat="1" ht="25.5" x14ac:dyDescent="0.25">
      <c r="A75" s="7">
        <v>69</v>
      </c>
      <c r="B75" s="20" t="s">
        <v>83</v>
      </c>
      <c r="C75" s="4" t="s">
        <v>129</v>
      </c>
      <c r="D75" s="4" t="s">
        <v>84</v>
      </c>
      <c r="E75" s="37">
        <v>2</v>
      </c>
      <c r="F75" s="37">
        <v>1</v>
      </c>
      <c r="G75" s="13">
        <v>7500</v>
      </c>
      <c r="H75" s="9">
        <f>G75/100*1.5+7350</f>
        <v>7462.5</v>
      </c>
      <c r="I75" s="13"/>
      <c r="J75" s="2"/>
    </row>
    <row r="76" spans="1:10" s="10" customFormat="1" ht="25.5" x14ac:dyDescent="0.25">
      <c r="A76" s="7">
        <v>70</v>
      </c>
      <c r="B76" s="20" t="s">
        <v>83</v>
      </c>
      <c r="C76" s="4" t="s">
        <v>126</v>
      </c>
      <c r="D76" s="4" t="s">
        <v>186</v>
      </c>
      <c r="E76" s="37">
        <v>6</v>
      </c>
      <c r="F76" s="37">
        <v>1</v>
      </c>
      <c r="G76" s="13">
        <v>7500</v>
      </c>
      <c r="H76" s="9">
        <f>G76/100*1.5+1500+5850</f>
        <v>7462.5</v>
      </c>
      <c r="I76" s="13">
        <v>5850</v>
      </c>
      <c r="J76" s="2"/>
    </row>
    <row r="77" spans="1:10" s="10" customFormat="1" ht="25.5" x14ac:dyDescent="0.25">
      <c r="A77" s="7">
        <v>71</v>
      </c>
      <c r="B77" s="3" t="s">
        <v>85</v>
      </c>
      <c r="C77" s="4" t="s">
        <v>145</v>
      </c>
      <c r="D77" s="4" t="s">
        <v>40</v>
      </c>
      <c r="E77" s="37">
        <v>1</v>
      </c>
      <c r="F77" s="37">
        <v>1</v>
      </c>
      <c r="G77" s="13">
        <v>4265.3100000000004</v>
      </c>
      <c r="H77" s="9">
        <f>G77/100*1.5+4180</f>
        <v>4243.9796500000002</v>
      </c>
      <c r="I77" s="13">
        <v>4180</v>
      </c>
      <c r="J77" s="2"/>
    </row>
    <row r="78" spans="1:10" s="10" customFormat="1" ht="25.5" x14ac:dyDescent="0.25">
      <c r="A78" s="7">
        <v>72</v>
      </c>
      <c r="B78" s="3" t="s">
        <v>85</v>
      </c>
      <c r="C78" s="4" t="s">
        <v>121</v>
      </c>
      <c r="D78" s="4" t="s">
        <v>40</v>
      </c>
      <c r="E78" s="37">
        <v>1</v>
      </c>
      <c r="F78" s="37">
        <v>1</v>
      </c>
      <c r="G78" s="13">
        <v>7500</v>
      </c>
      <c r="H78" s="9">
        <f>G78/100*1.5+7350</f>
        <v>7462.5</v>
      </c>
      <c r="I78" s="13">
        <v>7350</v>
      </c>
      <c r="J78" s="2"/>
    </row>
    <row r="79" spans="1:10" s="10" customFormat="1" ht="27" x14ac:dyDescent="0.25">
      <c r="A79" s="7">
        <v>73</v>
      </c>
      <c r="B79" s="3" t="s">
        <v>86</v>
      </c>
      <c r="C79" s="4" t="s">
        <v>150</v>
      </c>
      <c r="D79" s="4" t="s">
        <v>87</v>
      </c>
      <c r="E79" s="37">
        <v>1</v>
      </c>
      <c r="F79" s="37">
        <v>1</v>
      </c>
      <c r="G79" s="13">
        <v>7500</v>
      </c>
      <c r="H79" s="9">
        <f t="shared" ref="H79:H80" si="0">G79/100*1.5+7350</f>
        <v>7462.5</v>
      </c>
      <c r="I79" s="13"/>
      <c r="J79" s="2"/>
    </row>
    <row r="80" spans="1:10" s="10" customFormat="1" ht="27" x14ac:dyDescent="0.25">
      <c r="A80" s="7">
        <v>74</v>
      </c>
      <c r="B80" s="3" t="s">
        <v>86</v>
      </c>
      <c r="C80" s="4" t="s">
        <v>151</v>
      </c>
      <c r="D80" s="4" t="s">
        <v>88</v>
      </c>
      <c r="E80" s="37">
        <v>1</v>
      </c>
      <c r="F80" s="37">
        <v>1</v>
      </c>
      <c r="G80" s="13">
        <v>7500</v>
      </c>
      <c r="H80" s="9">
        <f t="shared" si="0"/>
        <v>7462.5</v>
      </c>
      <c r="I80" s="13"/>
      <c r="J80" s="2"/>
    </row>
    <row r="81" spans="1:10" s="10" customFormat="1" ht="25.5" x14ac:dyDescent="0.25">
      <c r="A81" s="7">
        <v>75</v>
      </c>
      <c r="B81" s="3" t="s">
        <v>89</v>
      </c>
      <c r="C81" s="4" t="s">
        <v>152</v>
      </c>
      <c r="D81" s="4" t="s">
        <v>90</v>
      </c>
      <c r="E81" s="37">
        <v>1</v>
      </c>
      <c r="F81" s="37">
        <v>1</v>
      </c>
      <c r="G81" s="13">
        <v>7397.96</v>
      </c>
      <c r="H81" s="9">
        <f>G81/100*1.5+7250</f>
        <v>7360.9694</v>
      </c>
      <c r="I81" s="13"/>
      <c r="J81" s="2"/>
    </row>
    <row r="82" spans="1:10" s="10" customFormat="1" ht="25.5" x14ac:dyDescent="0.25">
      <c r="A82" s="7">
        <v>76</v>
      </c>
      <c r="B82" s="3" t="s">
        <v>89</v>
      </c>
      <c r="C82" s="4" t="s">
        <v>153</v>
      </c>
      <c r="D82" s="4" t="s">
        <v>91</v>
      </c>
      <c r="E82" s="37">
        <v>1</v>
      </c>
      <c r="F82" s="37">
        <v>1</v>
      </c>
      <c r="G82" s="13">
        <v>4770.41</v>
      </c>
      <c r="H82" s="9">
        <f>G82/100*1.5+4675</f>
        <v>4746.5561500000003</v>
      </c>
      <c r="I82" s="13">
        <v>4675</v>
      </c>
      <c r="J82" s="2"/>
    </row>
    <row r="83" spans="1:10" s="10" customFormat="1" ht="25.5" x14ac:dyDescent="0.25">
      <c r="A83" s="7">
        <v>77</v>
      </c>
      <c r="B83" s="3" t="s">
        <v>92</v>
      </c>
      <c r="C83" s="4" t="s">
        <v>154</v>
      </c>
      <c r="D83" s="4" t="s">
        <v>198</v>
      </c>
      <c r="E83" s="37">
        <v>4</v>
      </c>
      <c r="F83" s="37">
        <v>1</v>
      </c>
      <c r="G83" s="13">
        <v>14540.82</v>
      </c>
      <c r="H83" s="9">
        <f>G83/100*1.5+14250</f>
        <v>14468.112300000001</v>
      </c>
      <c r="I83" s="13"/>
      <c r="J83" s="2"/>
    </row>
    <row r="84" spans="1:10" s="10" customFormat="1" ht="27" x14ac:dyDescent="0.25">
      <c r="A84" s="7">
        <v>78</v>
      </c>
      <c r="B84" s="3" t="s">
        <v>93</v>
      </c>
      <c r="C84" s="4" t="s">
        <v>126</v>
      </c>
      <c r="D84" s="4" t="s">
        <v>187</v>
      </c>
      <c r="E84" s="37">
        <v>11</v>
      </c>
      <c r="F84" s="37">
        <v>1</v>
      </c>
      <c r="G84" s="13">
        <v>7346.94</v>
      </c>
      <c r="H84" s="9">
        <f>G84/100*1.5+3120+4080</f>
        <v>7310.2040999999999</v>
      </c>
      <c r="I84" s="13">
        <v>4080</v>
      </c>
      <c r="J84" s="2"/>
    </row>
    <row r="85" spans="1:10" s="10" customFormat="1" ht="27" x14ac:dyDescent="0.25">
      <c r="A85" s="7">
        <v>79</v>
      </c>
      <c r="B85" s="3" t="s">
        <v>93</v>
      </c>
      <c r="C85" s="4" t="s">
        <v>142</v>
      </c>
      <c r="D85" s="4" t="s">
        <v>180</v>
      </c>
      <c r="E85" s="37">
        <v>1</v>
      </c>
      <c r="F85" s="37">
        <v>1</v>
      </c>
      <c r="G85" s="13">
        <v>5295.92</v>
      </c>
      <c r="H85" s="9">
        <f>G85/100*1.5+5190</f>
        <v>5269.4387999999999</v>
      </c>
      <c r="I85" s="13">
        <v>5190</v>
      </c>
      <c r="J85" s="2"/>
    </row>
    <row r="86" spans="1:10" s="10" customFormat="1" ht="27" x14ac:dyDescent="0.25">
      <c r="A86" s="7">
        <v>80</v>
      </c>
      <c r="B86" s="6" t="s">
        <v>94</v>
      </c>
      <c r="C86" s="4" t="s">
        <v>136</v>
      </c>
      <c r="D86" s="4" t="s">
        <v>95</v>
      </c>
      <c r="E86" s="37">
        <v>53</v>
      </c>
      <c r="F86" s="37">
        <v>1</v>
      </c>
      <c r="G86" s="13">
        <v>14872.45</v>
      </c>
      <c r="H86" s="9">
        <f>G86/100*1.5+14575</f>
        <v>14798.08675</v>
      </c>
      <c r="I86" s="13"/>
      <c r="J86" s="2"/>
    </row>
    <row r="87" spans="1:10" s="10" customFormat="1" ht="25.5" x14ac:dyDescent="0.25">
      <c r="A87" s="7">
        <v>81</v>
      </c>
      <c r="B87" s="3" t="s">
        <v>96</v>
      </c>
      <c r="C87" s="4" t="s">
        <v>30</v>
      </c>
      <c r="D87" s="4" t="s">
        <v>180</v>
      </c>
      <c r="E87" s="37">
        <v>1</v>
      </c>
      <c r="F87" s="37">
        <v>1</v>
      </c>
      <c r="G87" s="13">
        <v>5000</v>
      </c>
      <c r="H87" s="9">
        <f>G87/100*1.5+4900</f>
        <v>4975</v>
      </c>
      <c r="I87" s="13">
        <v>4900</v>
      </c>
      <c r="J87" s="2"/>
    </row>
    <row r="88" spans="1:10" s="10" customFormat="1" ht="25.5" x14ac:dyDescent="0.25">
      <c r="A88" s="7">
        <v>82</v>
      </c>
      <c r="B88" s="3" t="s">
        <v>96</v>
      </c>
      <c r="C88" s="4" t="s">
        <v>115</v>
      </c>
      <c r="D88" s="4" t="s">
        <v>97</v>
      </c>
      <c r="E88" s="37">
        <v>1</v>
      </c>
      <c r="F88" s="37">
        <v>1</v>
      </c>
      <c r="G88" s="13">
        <v>4591.84</v>
      </c>
      <c r="H88" s="9">
        <f>G88/100*1.5+4500</f>
        <v>4568.8775999999998</v>
      </c>
      <c r="I88" s="13"/>
      <c r="J88" s="2"/>
    </row>
    <row r="89" spans="1:10" s="10" customFormat="1" ht="25.5" x14ac:dyDescent="0.25">
      <c r="A89" s="7">
        <v>83</v>
      </c>
      <c r="B89" s="3" t="s">
        <v>96</v>
      </c>
      <c r="C89" s="4" t="s">
        <v>115</v>
      </c>
      <c r="D89" s="4" t="s">
        <v>97</v>
      </c>
      <c r="E89" s="37">
        <v>1</v>
      </c>
      <c r="F89" s="37">
        <v>1</v>
      </c>
      <c r="G89" s="13">
        <v>4591.84</v>
      </c>
      <c r="H89" s="9">
        <f>G89/100*1.5+4500</f>
        <v>4568.8775999999998</v>
      </c>
      <c r="I89" s="13"/>
      <c r="J89" s="2"/>
    </row>
    <row r="90" spans="1:10" s="10" customFormat="1" ht="25.5" x14ac:dyDescent="0.25">
      <c r="A90" s="7">
        <v>84</v>
      </c>
      <c r="B90" s="3" t="s">
        <v>98</v>
      </c>
      <c r="C90" s="4" t="s">
        <v>99</v>
      </c>
      <c r="D90" s="4" t="s">
        <v>188</v>
      </c>
      <c r="E90" s="37">
        <v>2</v>
      </c>
      <c r="F90" s="37">
        <v>1</v>
      </c>
      <c r="G90" s="13">
        <v>5000</v>
      </c>
      <c r="H90" s="9">
        <f>G90/100*1.5+4900</f>
        <v>4975</v>
      </c>
      <c r="I90" s="13">
        <v>4900</v>
      </c>
      <c r="J90" s="2"/>
    </row>
    <row r="91" spans="1:10" s="10" customFormat="1" ht="25.5" x14ac:dyDescent="0.25">
      <c r="A91" s="7">
        <v>85</v>
      </c>
      <c r="B91" s="3" t="s">
        <v>98</v>
      </c>
      <c r="C91" s="4" t="s">
        <v>155</v>
      </c>
      <c r="D91" s="4" t="s">
        <v>100</v>
      </c>
      <c r="E91" s="37">
        <v>1</v>
      </c>
      <c r="F91" s="37">
        <v>1</v>
      </c>
      <c r="G91" s="13">
        <v>10000</v>
      </c>
      <c r="H91" s="9">
        <f>G91/100*1.5+9800</f>
        <v>9950</v>
      </c>
      <c r="I91" s="13">
        <v>9800</v>
      </c>
      <c r="J91" s="2"/>
    </row>
    <row r="92" spans="1:10" s="10" customFormat="1" ht="27" x14ac:dyDescent="0.25">
      <c r="A92" s="7">
        <v>86</v>
      </c>
      <c r="B92" s="3" t="s">
        <v>101</v>
      </c>
      <c r="C92" s="4" t="s">
        <v>99</v>
      </c>
      <c r="D92" s="4" t="s">
        <v>189</v>
      </c>
      <c r="E92" s="37">
        <v>12</v>
      </c>
      <c r="F92" s="37">
        <v>1</v>
      </c>
      <c r="G92" s="13">
        <v>10000</v>
      </c>
      <c r="H92" s="9">
        <f>G92/100*1.5+9800</f>
        <v>9950</v>
      </c>
      <c r="I92" s="13">
        <v>9800</v>
      </c>
      <c r="J92" s="2"/>
    </row>
    <row r="93" spans="1:10" s="10" customFormat="1" ht="51" x14ac:dyDescent="0.25">
      <c r="A93" s="7">
        <v>87</v>
      </c>
      <c r="B93" s="3" t="s">
        <v>101</v>
      </c>
      <c r="C93" s="4" t="s">
        <v>156</v>
      </c>
      <c r="D93" s="4" t="s">
        <v>190</v>
      </c>
      <c r="E93" s="37">
        <v>10</v>
      </c>
      <c r="F93" s="37">
        <v>1</v>
      </c>
      <c r="G93" s="13">
        <v>4857.1400000000003</v>
      </c>
      <c r="H93" s="9">
        <f>G93/100*1.5+4760</f>
        <v>4832.8571000000002</v>
      </c>
      <c r="I93" s="13"/>
      <c r="J93" s="2"/>
    </row>
    <row r="94" spans="1:10" s="19" customFormat="1" ht="12.75" x14ac:dyDescent="0.25">
      <c r="A94" s="16">
        <f>COUNTA(A7:A93)</f>
        <v>87</v>
      </c>
      <c r="B94" s="45" t="s">
        <v>102</v>
      </c>
      <c r="C94" s="45"/>
      <c r="D94" s="45"/>
      <c r="E94" s="37">
        <f>SUM(E7:E93)</f>
        <v>369</v>
      </c>
      <c r="F94" s="37">
        <f>SUM(F7:F93)</f>
        <v>87</v>
      </c>
      <c r="G94" s="31">
        <f>SUM(G7:G93)</f>
        <v>735300.00000000012</v>
      </c>
      <c r="H94" s="18">
        <f>SUM(H7:H93)</f>
        <v>731623.50000000012</v>
      </c>
      <c r="I94" s="28">
        <f>SUM(I7:I93)</f>
        <v>313656</v>
      </c>
      <c r="J94" s="17"/>
    </row>
    <row r="95" spans="1:10" s="10" customFormat="1" ht="12.75" x14ac:dyDescent="0.25">
      <c r="E95" s="39"/>
      <c r="F95" s="39"/>
    </row>
    <row r="96" spans="1:10" s="10" customFormat="1" ht="12.75" x14ac:dyDescent="0.25">
      <c r="E96" s="39"/>
      <c r="F96" s="39"/>
    </row>
    <row r="98" spans="2:6" s="14" customFormat="1" ht="39" customHeight="1" x14ac:dyDescent="0.25">
      <c r="B98" s="57" t="s">
        <v>56</v>
      </c>
      <c r="C98" s="57"/>
      <c r="D98" s="15">
        <v>731623.5</v>
      </c>
      <c r="E98" s="21"/>
      <c r="F98" s="21"/>
    </row>
    <row r="99" spans="2:6" s="14" customFormat="1" ht="15.75" x14ac:dyDescent="0.25">
      <c r="B99" s="57" t="s">
        <v>107</v>
      </c>
      <c r="C99" s="57"/>
      <c r="D99" s="15">
        <v>11029.5</v>
      </c>
      <c r="E99" s="21"/>
      <c r="F99" s="21"/>
    </row>
    <row r="100" spans="2:6" s="14" customFormat="1" ht="26.25" customHeight="1" x14ac:dyDescent="0.25">
      <c r="B100" s="57" t="s">
        <v>59</v>
      </c>
      <c r="C100" s="57"/>
      <c r="D100" s="15">
        <v>720594</v>
      </c>
      <c r="E100" s="21"/>
      <c r="F100" s="21"/>
    </row>
    <row r="101" spans="2:6" s="14" customFormat="1" ht="17.25" customHeight="1" x14ac:dyDescent="0.25">
      <c r="B101" s="24" t="s">
        <v>61</v>
      </c>
      <c r="C101" s="24"/>
      <c r="D101" s="44" t="s">
        <v>105</v>
      </c>
      <c r="E101" s="21"/>
      <c r="F101" s="21"/>
    </row>
    <row r="102" spans="2:6" s="14" customFormat="1" x14ac:dyDescent="0.25">
      <c r="E102" s="40"/>
      <c r="F102" s="40"/>
    </row>
  </sheetData>
  <mergeCells count="15">
    <mergeCell ref="B98:C98"/>
    <mergeCell ref="B99:C99"/>
    <mergeCell ref="B100:C100"/>
    <mergeCell ref="H3:J3"/>
    <mergeCell ref="B94:D94"/>
    <mergeCell ref="C5:C6"/>
    <mergeCell ref="D5:F5"/>
    <mergeCell ref="J5:J6"/>
    <mergeCell ref="G5:I5"/>
    <mergeCell ref="A1:J1"/>
    <mergeCell ref="A2:J2"/>
    <mergeCell ref="A3:D3"/>
    <mergeCell ref="A4:J4"/>
    <mergeCell ref="A5:A6"/>
    <mergeCell ref="B5:B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ඇමුණුම 11</vt:lpstr>
      <vt:lpstr>ඇමුණුම් 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Admin A</cp:lastModifiedBy>
  <cp:lastPrinted>2020-02-06T05:54:11Z</cp:lastPrinted>
  <dcterms:created xsi:type="dcterms:W3CDTF">2019-10-04T03:51:30Z</dcterms:created>
  <dcterms:modified xsi:type="dcterms:W3CDTF">2020-02-06T05:57:29Z</dcterms:modified>
</cp:coreProperties>
</file>